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tabRatio="230" activeTab="0"/>
  </bookViews>
  <sheets>
    <sheet name="Convênios" sheetId="1" r:id="rId1"/>
    <sheet name="Termos" sheetId="2" r:id="rId2"/>
    <sheet name="Lista" sheetId="3" r:id="rId3"/>
  </sheets>
  <definedNames>
    <definedName name="_xlnm._FilterDatabase" localSheetId="0" hidden="1">'Convênios'!$A$2:$P$158</definedName>
    <definedName name="Excel_BuiltIn__FilterDatabase" localSheetId="0">'Convênios'!$A$2:$O$2</definedName>
    <definedName name="Excel_BuiltIn__FilterDatabase_1_1_1_1_1">NA()</definedName>
    <definedName name="Excel_BuiltIn__FilterDatabase_1_1_1_1_1_1">NA()</definedName>
    <definedName name="Excel_BuiltIn_Print_Titles_1">NA()</definedName>
  </definedNames>
  <calcPr fullCalcOnLoad="1"/>
</workbook>
</file>

<file path=xl/sharedStrings.xml><?xml version="1.0" encoding="utf-8"?>
<sst xmlns="http://schemas.openxmlformats.org/spreadsheetml/2006/main" count="2105" uniqueCount="743">
  <si>
    <t>Convênio</t>
  </si>
  <si>
    <t>Protocolo</t>
  </si>
  <si>
    <t>Instituição</t>
  </si>
  <si>
    <t>Coordenador</t>
  </si>
  <si>
    <t>Meta</t>
  </si>
  <si>
    <t>Área</t>
  </si>
  <si>
    <t>Título do Projeto</t>
  </si>
  <si>
    <t>Custeio</t>
  </si>
  <si>
    <t>Bolsas</t>
  </si>
  <si>
    <t>Capital</t>
  </si>
  <si>
    <t>Total Convênio</t>
  </si>
  <si>
    <t>Valor Proj.</t>
  </si>
  <si>
    <t>CV</t>
  </si>
  <si>
    <t>UEM</t>
  </si>
  <si>
    <t>Multidisciplinar</t>
  </si>
  <si>
    <t>UEL</t>
  </si>
  <si>
    <t>UNIOESTE REITORIA</t>
  </si>
  <si>
    <t>UNILA</t>
  </si>
  <si>
    <t>TC</t>
  </si>
  <si>
    <t>UFPR</t>
  </si>
  <si>
    <t>UENP</t>
  </si>
  <si>
    <t>001/2017</t>
  </si>
  <si>
    <t>002/2017</t>
  </si>
  <si>
    <t>003/2017</t>
  </si>
  <si>
    <t>004/2017</t>
  </si>
  <si>
    <t>005/2017</t>
  </si>
  <si>
    <t>006/2017</t>
  </si>
  <si>
    <t>007/2017</t>
  </si>
  <si>
    <t xml:space="preserve">09/2016 - Programa Institucional de Pesquisa Básica e Aplicada </t>
  </si>
  <si>
    <t>IAPAR</t>
  </si>
  <si>
    <t>Fabio de Oliveira Pitta</t>
  </si>
  <si>
    <t>Programa Institucional de Pesquisa Básica e Aplicada da Universidade Estadual de Londrina</t>
  </si>
  <si>
    <t>Celso Vataru Nakamura</t>
  </si>
  <si>
    <t>Pesquisa Básica e Aplicada da UEM</t>
  </si>
  <si>
    <t>Edson Antonio da Silva</t>
  </si>
  <si>
    <t>Programa de Apoio a Infraestrutura de Pesquisa Básica e Aplicada da Unioeste</t>
  </si>
  <si>
    <t>Teresinha Esteves da Silveira Reis</t>
  </si>
  <si>
    <t>Pesquisa Básica e Aplicada UENP</t>
  </si>
  <si>
    <t>Tiago Pellini</t>
  </si>
  <si>
    <t>Fortalecimento das ações de pesquisa do IAPAR para o desenvolvimento de tecnologias inovadoras para a agropecuária do Paraná</t>
  </si>
  <si>
    <t>Edilson Sergio Silveira</t>
  </si>
  <si>
    <t>Pesquisa Básica e Aplicada na formação de Mestres e Doutores na UFPR</t>
  </si>
  <si>
    <t>André Luis André</t>
  </si>
  <si>
    <t>PBA-UNILA</t>
  </si>
  <si>
    <t>ICC</t>
  </si>
  <si>
    <t>Samuel Goldenberg</t>
  </si>
  <si>
    <t>Desenvolvimento Científico no Instituto Carlos Chagas ICC, Fiocruz PR</t>
  </si>
  <si>
    <t>009/2017</t>
  </si>
  <si>
    <t>UEPG</t>
  </si>
  <si>
    <t>Maristella Dalla Pria</t>
  </si>
  <si>
    <t>Programa de Pesquisa Básica e Aplicada da UEPG</t>
  </si>
  <si>
    <t>010/2017</t>
  </si>
  <si>
    <t>UFFS</t>
  </si>
  <si>
    <t>Joviles Vitório Trevisol</t>
  </si>
  <si>
    <t>Fortalecimento da pesquisa básica e aplicada na Mesorregião da Grande Fronteira do Mercosul</t>
  </si>
  <si>
    <t xml:space="preserve">CV </t>
  </si>
  <si>
    <t>016/2017</t>
  </si>
  <si>
    <t>UNESPAR</t>
  </si>
  <si>
    <t>Frank Antonio Mezzomo</t>
  </si>
  <si>
    <t>Unespar - Programa Institucional de Pesquisa Básica e Aplicada</t>
  </si>
  <si>
    <t>017/2017</t>
  </si>
  <si>
    <t>UNICENTRO</t>
  </si>
  <si>
    <t>Marcos Ventura Faria</t>
  </si>
  <si>
    <t>Programa Institucional de Pesquisa Básica e Aplicada da Unicentro</t>
  </si>
  <si>
    <t>Ciências da Saúde</t>
  </si>
  <si>
    <t>011/2017</t>
  </si>
  <si>
    <t>Andrea Paesano Junior</t>
  </si>
  <si>
    <t>Ciências Exatas e da Terra</t>
  </si>
  <si>
    <t>Núcleo paranaense de estudos em óxidos complexos</t>
  </si>
  <si>
    <t>012/2017</t>
  </si>
  <si>
    <t>Núcleo de Excelência multidisciplinar em pesquisa e desenvolvimento de fármacos, medicamentos e cosméticos</t>
  </si>
  <si>
    <t>013/2017</t>
  </si>
  <si>
    <t>Osvaldo Ferrarese Filho</t>
  </si>
  <si>
    <t>Ciências Biológicas</t>
  </si>
  <si>
    <t>Bioprospecção de inibidores enzimáticos: estratégia para a descoberta de novos mecanismos de ação de herbicidas</t>
  </si>
  <si>
    <t>014/2017</t>
  </si>
  <si>
    <t>Waldiceu Aparecido Verri Junior</t>
  </si>
  <si>
    <t>Potencial terapêutico de lipideos pró-resolução no controle de doenças inflamatórias, neuropsiquiatricas, neuropatias e dor</t>
  </si>
  <si>
    <t>015/2017</t>
  </si>
  <si>
    <t>Rodrigo Perito Cardoso</t>
  </si>
  <si>
    <t>Engenharias</t>
  </si>
  <si>
    <t>Engenharia de superficies com ênfase em processos assistidos por plasma</t>
  </si>
  <si>
    <t>11/2016 - Biodiversidade do Paraná Fundação Araucária &amp; Fundação Grupo Boticário</t>
  </si>
  <si>
    <t>008/2017</t>
  </si>
  <si>
    <t>019/2017</t>
  </si>
  <si>
    <t>Evelio Martín Garcia Fernandez</t>
  </si>
  <si>
    <t>SeMOVER - Segurança para a Mobilidade  Veicular em Rede</t>
  </si>
  <si>
    <t>018/2017</t>
  </si>
  <si>
    <t>Instituto de Tecnologia para o Desenvolvimento</t>
  </si>
  <si>
    <t>LACTEC</t>
  </si>
  <si>
    <t>Lúcio de Medeiros</t>
  </si>
  <si>
    <t>CP 17/2016 - Programa de Parceria Universitária - Fundação Araucária AIRBUS / Tecnhische Hochsclule Ingolstadt</t>
  </si>
  <si>
    <t>Aplicação de Sistemas Embarcados  e o Softwares de Aeronaves</t>
  </si>
  <si>
    <t>Fernando de Camargo Passos</t>
  </si>
  <si>
    <t>Levantamento de especies de cervídeos Mazama ameaçados em Unidades de Conservação no Paraná</t>
  </si>
  <si>
    <t>020/2017</t>
  </si>
  <si>
    <t>IFPR</t>
  </si>
  <si>
    <t>Alysson Ramos Artuso</t>
  </si>
  <si>
    <t>Programa Institucional de Bolsas de Iniciação Científica em Desenvolvimento Tecnológico e Inovação do IFPR - modalidade graduação</t>
  </si>
  <si>
    <t>021/2017</t>
  </si>
  <si>
    <t>Larissa Lopes Mellinger</t>
  </si>
  <si>
    <t>Programa Institucional de Bolsas de Extensão do IFPR - modalidade graduação</t>
  </si>
  <si>
    <t>022/2017</t>
  </si>
  <si>
    <t>Programa Institucional de Apoio à Inclusão Social, Pesquisa e Extensão do IFPR - modalidade graduação</t>
  </si>
  <si>
    <t>P.I. 01/2017  - UK - ACADEMIES- RESEARCH MOBILITY</t>
  </si>
  <si>
    <t>023/2017</t>
  </si>
  <si>
    <t>Tomas Sparano Martins</t>
  </si>
  <si>
    <t>Ciências Sociais Aplicadas</t>
  </si>
  <si>
    <t>Capacity Building for Entrepreneurial Ecosystems: Innovation Partnerships for Agricultural Co-operatives</t>
  </si>
  <si>
    <t>024/2017</t>
  </si>
  <si>
    <t>Sandro Rogèrio Lautenschlager</t>
  </si>
  <si>
    <t>Development and application of a novel real-time massively parallel simulation tool for environmetal flows (Building a Brazilian-UK partnership on the development of next generation simulation-based tools for smart&amp;resilient urban systems)</t>
  </si>
  <si>
    <t>025/2017</t>
  </si>
  <si>
    <t>063/2017</t>
  </si>
  <si>
    <t>UNIOESTE</t>
  </si>
  <si>
    <t>Alex Sandro Jorge</t>
  </si>
  <si>
    <t>CP 07/2017 - Participação EAIC &amp; EAITI 2017</t>
  </si>
  <si>
    <t>064/2017</t>
  </si>
  <si>
    <t xml:space="preserve"> Célia Regina Granhen Tavares</t>
  </si>
  <si>
    <t>CP 07/2017 - Participação EAIC &amp; EAITI 2018</t>
  </si>
  <si>
    <t>XXVI Encontro Anual de Iniciação Científica - EAIC, VI EAIC Júnior e participação no VII EAITI</t>
  </si>
  <si>
    <t>065/207</t>
  </si>
  <si>
    <t>Fernando Moreno da Silva</t>
  </si>
  <si>
    <t>CP 07/2017 - Participação EAIC &amp; EAITI 2019</t>
  </si>
  <si>
    <t>Encontro de Iniciação Científica e Tecnológica 2017</t>
  </si>
  <si>
    <t>066/2017</t>
  </si>
  <si>
    <t>Katielle Rosalva Voncik Córdova</t>
  </si>
  <si>
    <t>CP 07/2017 - Participação EAIC &amp; EAITI 2020</t>
  </si>
  <si>
    <t>Organização e Realização do Encontro Anual de Iniciação Científica (EAIC-2016) na UNICENTRO e Participação da UNICENTRO no Encontro Anual de Iniciação Tecnológica e Inovação (EAITI-2017)</t>
  </si>
  <si>
    <t>067/2017</t>
  </si>
  <si>
    <t>Yeda Maria Pereira Pavao</t>
  </si>
  <si>
    <t>CP 07/2017 - Participação EAIC &amp; EAITI 2021</t>
  </si>
  <si>
    <t xml:space="preserve"> III EAIC - Unespar</t>
  </si>
  <si>
    <t>068/2017</t>
  </si>
  <si>
    <t>CP 07/2017 - Participação EAIC &amp; EAITI 2022</t>
  </si>
  <si>
    <t>069/2017</t>
  </si>
  <si>
    <t xml:space="preserve"> Maristella Dalla Pria</t>
  </si>
  <si>
    <t>CP 07/2017 - Participação EAIC &amp; EAITI 2023</t>
  </si>
  <si>
    <t xml:space="preserve"> Organização e Realização dos Encontros Anuais de Iniciação Científica e Tecnológica</t>
  </si>
  <si>
    <t>CP 01/2016 - PPSUS</t>
  </si>
  <si>
    <t xml:space="preserve">Ciências da Saúde </t>
  </si>
  <si>
    <t xml:space="preserve">Ciências Biologicas </t>
  </si>
  <si>
    <t>026/2017</t>
  </si>
  <si>
    <t>Heloise Manica Paris Teixeira</t>
  </si>
  <si>
    <t xml:space="preserve">Ciências Exatas e da Terra </t>
  </si>
  <si>
    <t>SHAVI – Sistema de visão compartilhada por meio de lousa eletrônica para emergência médica hospitalar</t>
  </si>
  <si>
    <t>027/2017</t>
  </si>
  <si>
    <t>Marcos Luciano Bruschi</t>
  </si>
  <si>
    <t>Inovação tecnológica para o desenvolvimento de formulações pediátricas bioadesivas de administração bucal</t>
  </si>
  <si>
    <t>028/2017</t>
  </si>
  <si>
    <t>Luciano de Andrade</t>
  </si>
  <si>
    <t>029/2017</t>
  </si>
  <si>
    <t>Andrea Diniz</t>
  </si>
  <si>
    <t>Uso racional de bromoprida e praziquantel em populações em extremos de idade: avaliação de adequabilidade de doses por novas tecnologias</t>
  </si>
  <si>
    <t>030/2017</t>
  </si>
  <si>
    <t>Elza Kimura Grimshaw</t>
  </si>
  <si>
    <t>Impacto da ressuscitação volêmica sobre as concentrações plasmáticas de antibióticos em pacientes sépticos: As 6 horas mágicas que salvam vidas!</t>
  </si>
  <si>
    <t>031/2017</t>
  </si>
  <si>
    <t>Maria Angélica Raffaini Cóvas Pereira da Silva</t>
  </si>
  <si>
    <t xml:space="preserve"> Impacto da suplementação com glutamina efervescente em idosos portadores da síndrome da fragilidade internados em instituições de longa permanência no Paraná</t>
  </si>
  <si>
    <t>032/2017</t>
  </si>
  <si>
    <t>Nelson Nardo Junior</t>
  </si>
  <si>
    <t>Eficácia de um programa multiprofissional na avaliação de fatores de risco cardiometabólico e tratamento da obesidade abdominal em dois municípios do noroeste do Paraná</t>
  </si>
  <si>
    <t>033/2017</t>
  </si>
  <si>
    <t>Jacques Duílio Brancher</t>
  </si>
  <si>
    <t>Desenvolvimento de um jogo de computador 3D para educação de médicos da Atenção Primária à Saúde para diagnóstico precoce de câncer de pele</t>
  </si>
  <si>
    <t>034/2017</t>
  </si>
  <si>
    <t>Gerson Nakazato</t>
  </si>
  <si>
    <t xml:space="preserve">Desenvolvimento estratégico de um desinfetante contra bactérias multirresistentes usando nanotecnologia </t>
  </si>
  <si>
    <t>035/2017</t>
  </si>
  <si>
    <t>Floristher Elaine Carrara</t>
  </si>
  <si>
    <t>Mapeamento ambiental de patógenos multirresistentes e perfil de distribuição dos genes de resistência aos antimicrobianos em bactérias isoladas de efluentes hospitalares, amostras de estações de tratamento de esgoto e águas superficiais da região</t>
  </si>
  <si>
    <t>036/2017</t>
  </si>
  <si>
    <t>Ilce Mara de Syllos Colus</t>
  </si>
  <si>
    <t>Identificação de biomarcadores de diagnóstico e prognóstico por métodos não invasivos em portadores de carcinomas primários de mama e de próstata.</t>
  </si>
  <si>
    <t>037/2017</t>
  </si>
  <si>
    <t>Rodrigo Cabral Luiz</t>
  </si>
  <si>
    <t>038/2017</t>
  </si>
  <si>
    <t>Rita de Cássia Domansky</t>
  </si>
  <si>
    <t>039/2017</t>
  </si>
  <si>
    <t>Admilton Gonçalves de Oliveira Junior</t>
  </si>
  <si>
    <t>Biossíntese, purificação, caracterização estrutural, sítio de ação, atividade antimicrobiana e antibiofilme de compostos heterocíclicos nitrogenados de baixo peso molecular de origem microbiana contra Acinetobacter baumannii e Candida spp.</t>
  </si>
  <si>
    <t>040/2017</t>
  </si>
  <si>
    <t>Regina Melchior</t>
  </si>
  <si>
    <t>041/2017</t>
  </si>
  <si>
    <t>Busca de novas abordagens terapêuticas para artrite em pacientes com próteses articulares</t>
  </si>
  <si>
    <t>042/2017</t>
  </si>
  <si>
    <t>Galdino Andrade Filho</t>
  </si>
  <si>
    <t>Avaliação citológica e da atividade antimicrobiana do metalo-antibiótico (Lemicina) em camundongos produzido por Pseudomonas aeruginosa (Patente PI0803350-1 – INPI 12/09/2009) sobre isolados clínicos multirresistentes</t>
  </si>
  <si>
    <t>043/2017</t>
  </si>
  <si>
    <t>Karen Brajão de Oliveira</t>
  </si>
  <si>
    <t>TGFB: possível marcador molecular de susceptibilidade para progressão das lesões cervicais induzidas pelo Papilomavírus Humano (HPV)</t>
  </si>
  <si>
    <t>044/2017</t>
  </si>
  <si>
    <t>Wanderson Duarte da Rocha</t>
  </si>
  <si>
    <t>Dissecção em escala genômica dos mecanismos de resistência a drogas do parasito causador da doença de Chagas</t>
  </si>
  <si>
    <t>045/2017</t>
  </si>
  <si>
    <t>Iara Jose de Messias Reason</t>
  </si>
  <si>
    <t>Marcadores de Diagnóstico e Prognóstico na Doença de Chagas Crônica: Caracterização Molecular do Trypanosoma cruzi e Fatores Imunológicos do Hospedeiro.</t>
  </si>
  <si>
    <t>046/2017</t>
  </si>
  <si>
    <t>Fernando Augusto Lavezzo Dias</t>
  </si>
  <si>
    <t>Efeito do exercício aeróbio intervalado de alta intensidade sobre parâmetros cardiovasculares em modelo experimental de diabetes mellitus e proposta de um aplicativo de prevenção baseado no risco calculado pela variabilidade da frequência cardíaca</t>
  </si>
  <si>
    <t>047/2017</t>
  </si>
  <si>
    <t>Luine Rosele Renaud Vidal</t>
  </si>
  <si>
    <t>048/2017</t>
  </si>
  <si>
    <t>Juliana Lucena Schussel</t>
  </si>
  <si>
    <t>Levantamento das ocupações relacionadas ao diagnóstico de câncer de cabeça e pescoço no município de Curitiba de 1998 a 2010 e investigação do histórico ocupacional de pacientes atendidos da Clínica de Estomatologia da UFPR</t>
  </si>
  <si>
    <t>049/2017</t>
  </si>
  <si>
    <t>Dayane Alberton</t>
  </si>
  <si>
    <t>Uso de produtos de glicotoxicidade e lipoxidação como biomarcadores para o Diabetes mellitus</t>
  </si>
  <si>
    <t>050/2017</t>
  </si>
  <si>
    <t>Diego Averaldo Guiguet Leal</t>
  </si>
  <si>
    <t>051/2017</t>
  </si>
  <si>
    <t>Fabíola Iagher</t>
  </si>
  <si>
    <t>Impacto do exercício físico de alta intensidade sobre a imunidade de indivíduos de diferentes faixas etárias, suplementados ou não com óleo de fígado de tubarão - abordagem em modelo animal e humano</t>
  </si>
  <si>
    <t>052/2017</t>
  </si>
  <si>
    <t>Anderson Joel Martino Andrade</t>
  </si>
  <si>
    <t>Investigação da associação entre fatores ambientais e a distância anogenital de recém-nascidos do sexo masculino em Curitiba: foco na exposição gestacional a ftalatos; - ''Estudo Curitibano de Investigação do Ambiente e Reprodução (CUIDAR)''</t>
  </si>
  <si>
    <t>053/2017</t>
  </si>
  <si>
    <t>Izabella Castilhos Ribeiro dos Santos Weiss</t>
  </si>
  <si>
    <t>Biomarcadores inflamatórios associados à Retocolite Ulcerativa em pacientes acompanhados no Ambulatório de Intestino do Serviço de Gastroenterologia do Hospital de Clínicas da Universidade Federal do Paraná.</t>
  </si>
  <si>
    <t>054/2017</t>
  </si>
  <si>
    <t>Bruno Jacson Martynhak</t>
  </si>
  <si>
    <t>Tratamento farmacológico para o transtorno de déficit de atenção e hiperatividade na infância: um estudo translacional sobre sua efetividade e consequências no perfil cognitivo e emocional na vida adulta</t>
  </si>
  <si>
    <t>055/2017</t>
  </si>
  <si>
    <t>Francinete Ramos Campos</t>
  </si>
  <si>
    <t>Metabolômica aplicada na identificação de potenciais biomarcadores para o diagnóstico de doença celíaca, intolerância a lactose e síndrome do intestino irritável por Espectrometria de Massas aliada a análises multivariadas.</t>
  </si>
  <si>
    <t>056/2017</t>
  </si>
  <si>
    <t>Neiva Leite</t>
  </si>
  <si>
    <t>Efeito do treinamento intervalado nos fatores de risco cardiovasculares e genéticos de crianças e adolescentes obesos</t>
  </si>
  <si>
    <t>057/2017</t>
  </si>
  <si>
    <t>Silvio Sanches Veiga</t>
  </si>
  <si>
    <t>Novas estratégias de intervenção no tratamento do Loxoscelismo: soroterapia de segunda geração, vacina anti-loxoscélica.</t>
  </si>
  <si>
    <t>058/2017</t>
  </si>
  <si>
    <t>Silvio Marques Zanata</t>
  </si>
  <si>
    <t>Produção de anticorpos monoclonais anti­USP2 e seu uso no diagnóstico diferencial de tumores de pulmão e próstata.</t>
  </si>
  <si>
    <t>059/2017</t>
  </si>
  <si>
    <t>Luciane Aparecida Pereira</t>
  </si>
  <si>
    <t>060/2017</t>
  </si>
  <si>
    <t>Carolina Panis</t>
  </si>
  <si>
    <t>Estudo de associação entre a exposição ocupacional continuada aos agrotóxicos e os elevados índices de câncer de mama identificados na população rural residente na região Sudoeste do Paraná.</t>
  </si>
  <si>
    <t>061/2017</t>
  </si>
  <si>
    <t>Keite da Silva Nogueira</t>
  </si>
  <si>
    <t xml:space="preserve">Estudo da prevalência e de estratégias de diagnósticos da infecção por Clostridium difficile </t>
  </si>
  <si>
    <t>062/2017</t>
  </si>
  <si>
    <t>Tamara Borgonovo</t>
  </si>
  <si>
    <t>Implantação e aplicação da técnica de Hibridização in situ com Fluorescência para aprimoramento do diagnóstico de neoplasias hematológicas, em pacientes atendidos pelo SUS, em hospital público do Paraná</t>
  </si>
  <si>
    <t>072/2017</t>
  </si>
  <si>
    <t>Elir de Oliveira</t>
  </si>
  <si>
    <t>03/2017 - Organização de Eventos das AS&amp;I</t>
  </si>
  <si>
    <t>Ciências Agrárias</t>
  </si>
  <si>
    <t>I Congresso Brasileiro de sistemas Integrados de Produção Agropecuária/IV encontro de Integração Lavoura Pecuária no Sul do Brasil</t>
  </si>
  <si>
    <t>073/2017</t>
  </si>
  <si>
    <t>Maria Celeste Gonçalves Vidigal</t>
  </si>
  <si>
    <t>9º Congresso Brasileiro de Melhoramento de Plantas</t>
  </si>
  <si>
    <t>074/2017</t>
  </si>
  <si>
    <t>FUNDETEC</t>
  </si>
  <si>
    <t>Sabrine Zambiazi da Silva</t>
  </si>
  <si>
    <t>Ciências Sociais</t>
  </si>
  <si>
    <t xml:space="preserve">I Café Tecnológico </t>
  </si>
  <si>
    <t>075/2017</t>
  </si>
  <si>
    <t>VI Seminário Mercosul de Bebidas</t>
  </si>
  <si>
    <t>076/2017</t>
  </si>
  <si>
    <t>TECPAR</t>
  </si>
  <si>
    <t>Marcus Julius Zanon</t>
  </si>
  <si>
    <t xml:space="preserve">Ciências Sociais </t>
  </si>
  <si>
    <t>I Semana Nacional de Ciência, Tecnologia e Inovação</t>
  </si>
  <si>
    <t>077/2017</t>
  </si>
  <si>
    <t>Rogério Moreira de Oliveira</t>
  </si>
  <si>
    <t>Data Science Summit 2018</t>
  </si>
  <si>
    <t xml:space="preserve"> XXVI Encontro anual de Iniciação Científica da Universidade Estadual de Londrina e Participação no VII Encontro anual de iniciação tecnológica e inovação</t>
  </si>
  <si>
    <t>Epeidemiologia molecular dos vírus influenza B no Paraná: Implicações na estratégia de imunizações para influenza</t>
  </si>
  <si>
    <t xml:space="preserve">
  3º Encontro anual de Iniciação Científica, Tecnológica e Inovação da unioeste</t>
  </si>
  <si>
    <t>IMAP</t>
  </si>
  <si>
    <t>Alexandre Jarschel de Oliveira</t>
  </si>
  <si>
    <t xml:space="preserve">I Seminário Internacional Administração Pública- Viva Curitiba! </t>
  </si>
  <si>
    <t>Estratificação de risco geoespacial para mortalidade por doença isquêmica do coração no Estado do Paraná: Proposta de um indicador para avaliar a acessibilidade espacial aos centros de referência em cardiologia intervencionista</t>
  </si>
  <si>
    <t>Avaliação do perfil de estresse oxidativo em pacientes com câncer colorretal</t>
  </si>
  <si>
    <t>WEBQUEST Como estratégia pedadgógica de educação permanente em saúde</t>
  </si>
  <si>
    <t>Observatório de práticas de cuidado em redes atenção domiciliar e atenção básica</t>
  </si>
  <si>
    <t>Caracterização epidemiologica e molecular do  PARECHOVÍRUS humano no hospital de clínicas da Universidade Federal do Paraná</t>
  </si>
  <si>
    <t>Monitoramento ambiental de parasitos no litoral do Paraná como instrumento para proposta de legislação estadual de balneabilidade</t>
  </si>
  <si>
    <t>078/2017</t>
  </si>
  <si>
    <t>Rosângela Bergamasco</t>
  </si>
  <si>
    <t>Utilização de materias bioabsorventes funcionalizados para tratamento de águas contaminadas e redução de riscos ambientais</t>
  </si>
  <si>
    <t>079/2017</t>
  </si>
  <si>
    <t>Deise Fabiana Ely</t>
  </si>
  <si>
    <t>Geociências</t>
  </si>
  <si>
    <t>Teleconexões atmosféricas e eventos extremos no Paraná</t>
  </si>
  <si>
    <t>070/20174</t>
  </si>
  <si>
    <t>Najeh Maissar Khalil</t>
  </si>
  <si>
    <t>Obtenção de um sistema nanoestruturado proteico contendo 5-fluorouracil</t>
  </si>
  <si>
    <t>081/2017</t>
  </si>
  <si>
    <t>Francisney Pinto do Nascimento</t>
  </si>
  <si>
    <t>Sinvastatina Tópica: Um Anti-Inflamatório para o Tratamento de Doenças Dermatológicas</t>
  </si>
  <si>
    <t>071/2017</t>
  </si>
  <si>
    <t>Ana Sofia Clímaco Monteiro de Oliveira</t>
  </si>
  <si>
    <t xml:space="preserve">Concessão de bolsas para alunos UFPR em parceria com Fundação Araucária e Renault </t>
  </si>
  <si>
    <t>080/2017</t>
  </si>
  <si>
    <t>Carlos Luciano Sant Ana Vargas</t>
  </si>
  <si>
    <t>II Congresso Técnico da APIESP / I Seminário Cone Sul de Editoras Universitárias</t>
  </si>
  <si>
    <t>084/2017</t>
  </si>
  <si>
    <t>Marilisa do Rocio Oliveira</t>
  </si>
  <si>
    <t>Programa Institucional de Bolsas de Extensão Universitária-PIBEX /FUNDAÇÃO ARAUCÁRIA  2017-2018</t>
  </si>
  <si>
    <t>085/2017</t>
  </si>
  <si>
    <t>Nilson Cesar Fraga</t>
  </si>
  <si>
    <t>PROGRAMA PIBEX/UEL – 2017/2018</t>
  </si>
  <si>
    <t>086/2017</t>
  </si>
  <si>
    <t>Jully Gabriela Retzlaf de Oliveira</t>
  </si>
  <si>
    <t>Programa Institucional de Bolsas de Iniciação a Extensão da UENP -  PIBEX</t>
  </si>
  <si>
    <t>087/2017</t>
  </si>
  <si>
    <t>Paula Chuproski Saldan</t>
  </si>
  <si>
    <t>Programa Institucional de Bolsas Extensão Universitária na UNICENTRO</t>
  </si>
  <si>
    <t>082/2017</t>
  </si>
  <si>
    <t>083/2017</t>
  </si>
  <si>
    <t>088/2017</t>
  </si>
  <si>
    <t>Erica Piovam de Ulhôa Cintra</t>
  </si>
  <si>
    <t>Programa Institucional de Bolsas de Extensão Universitária - FA - SETI/PIBEX - 2017-18</t>
  </si>
  <si>
    <t>090/2017</t>
  </si>
  <si>
    <t>Eloi Vieira Magalhães</t>
  </si>
  <si>
    <t>PIBEX UNESPAR 2017-2018</t>
  </si>
  <si>
    <t>089/2017</t>
  </si>
  <si>
    <t>Erika Piovan de Ulhôa Cintra</t>
  </si>
  <si>
    <t>Programa Institucional de Apoio a Inclusão Social, Pesquisa e Extensão Universitária - FA-SETI/PIBIS 2017/8</t>
  </si>
  <si>
    <t>091/2017</t>
  </si>
  <si>
    <t>Programa Institucional de Apoio à Inclusão Social Pesquisa e Extensão</t>
  </si>
  <si>
    <t>Iniciação Científica e Tecnológica na UEL - 2017</t>
  </si>
  <si>
    <t>092/2017</t>
  </si>
  <si>
    <t>Christiane Luciana da Costa</t>
  </si>
  <si>
    <t>Bolsas de Iniciação Científica e Iniciação em Desenvolvimento Tecnológico e Inovação</t>
  </si>
  <si>
    <t>093/2017</t>
  </si>
  <si>
    <t>Programa de Bolsas de Iniciação Científica e Iniciação em Desenvolvimento Tecnológico e Inovação da Unicentro 2017-2018</t>
  </si>
  <si>
    <t>094/2017</t>
  </si>
  <si>
    <t>Surlene Rosa Candido Costa</t>
  </si>
  <si>
    <t>Programa de Bolsas de Iniciação Científica e Iniciação em desenvolvimento Tecnológico e Inovação – 2017-18</t>
  </si>
  <si>
    <t>095/2017</t>
  </si>
  <si>
    <t>PIBIC Unespar</t>
  </si>
  <si>
    <t>Vladimir Pavan Margarido</t>
  </si>
  <si>
    <t>Programas PIBIC E PIBIT da  UNIOESTE 2017</t>
  </si>
  <si>
    <t>114/2017</t>
  </si>
  <si>
    <t>098/2017</t>
  </si>
  <si>
    <t>Programa de Bolsas de Ações Afirmativas e Inclusão Social da Unioeste</t>
  </si>
  <si>
    <t>099/2017</t>
  </si>
  <si>
    <t>Larissa Liz Odreski Ramina</t>
  </si>
  <si>
    <t>Projetos Ações Afirmativas em Extensão e Pesquisa - UFPR 2017-2018</t>
  </si>
  <si>
    <t>100/2017</t>
  </si>
  <si>
    <t>Programa PIBIS/UEL - 2017/2018</t>
  </si>
  <si>
    <t>101/2017</t>
  </si>
  <si>
    <t>Programa Institucional de Apoio a Inclusão Social Pesquisa e Extensão</t>
  </si>
  <si>
    <t>112/2017</t>
  </si>
  <si>
    <t>Gutemberg Ribeiro</t>
  </si>
  <si>
    <t>Programa Institucional de Apoio à Inclusão Social, Pesquisa, Inovação e Extensão do IFPR - Modalidade Graduação</t>
  </si>
  <si>
    <t>096/2017</t>
  </si>
  <si>
    <t xml:space="preserve">UNIOESTE REITORIA </t>
  </si>
  <si>
    <t>José Carlos dos Santos</t>
  </si>
  <si>
    <t>PIBEX - Unioeste</t>
  </si>
  <si>
    <t>097/2017</t>
  </si>
  <si>
    <t>Maria Virginia Filomena Cremasco</t>
  </si>
  <si>
    <t>Bolsa Extensão UFPR-PIBEX/FA 2017/2018</t>
  </si>
  <si>
    <t>102/2017</t>
  </si>
  <si>
    <t>Programa de bolsas de Iniciação Científica e Tecnológica</t>
  </si>
  <si>
    <t>103/2017</t>
  </si>
  <si>
    <t>Telma Passini</t>
  </si>
  <si>
    <t>FA_IAPAR_PIBIC&amp;PIBITI 2017</t>
  </si>
  <si>
    <t>104/2017</t>
  </si>
  <si>
    <t>Milton Pires Ramos</t>
  </si>
  <si>
    <t>Programa de Iniciação Científica e Tecnológica no TECPAR</t>
  </si>
  <si>
    <t>106/2017</t>
  </si>
  <si>
    <t>Projeto PIBIC Fundetec</t>
  </si>
  <si>
    <t>107/2017</t>
  </si>
  <si>
    <t>Dinaldo Sepúlveda Almendra Filho</t>
  </si>
  <si>
    <t>Universidade Federal da Integração Latino-Americana</t>
  </si>
  <si>
    <t>108/2017</t>
  </si>
  <si>
    <t>Iniciação Científica e Iniciação em Desenvolvimento Tecnológico e Inovação UFPR - 2017/2018</t>
  </si>
  <si>
    <t>113/2017</t>
  </si>
  <si>
    <t>Programa Institucional de Bolsas de Iniciação Científica e Iniciação em Desenvolvimento Tecnológico e Inovação do IFPR – modalidade graduação</t>
  </si>
  <si>
    <t>111/2017</t>
  </si>
  <si>
    <t>Joyce Luciane Correia Muzi</t>
  </si>
  <si>
    <t>Programa Institucional de Bolsas de Extensão do IFPR – modalidade graduação</t>
  </si>
  <si>
    <t>109/2017</t>
  </si>
  <si>
    <t>Projeto PIBEX Fundetec</t>
  </si>
  <si>
    <t>110/2017</t>
  </si>
  <si>
    <t>CNPF</t>
  </si>
  <si>
    <t>Erich Schaitza</t>
  </si>
  <si>
    <t>Iniciação a Ciência Florestal, da semente ao mercado de produtos florestais</t>
  </si>
  <si>
    <t>115/2017</t>
  </si>
  <si>
    <t>CP 08-2017 - Organização e Participação em Eventos</t>
  </si>
  <si>
    <t>Apoio Institucional para organização e participação em eventos - UENP</t>
  </si>
  <si>
    <t>116/2017</t>
  </si>
  <si>
    <t>Programa de Apoio Institucional para Organização e Participação em Eventos Técnico-Científicos - UEM 2017 -2018</t>
  </si>
  <si>
    <t>117/2017</t>
  </si>
  <si>
    <t>Chamada Pública para organização e participação em eventos da Unioeste</t>
  </si>
  <si>
    <t>118/2017</t>
  </si>
  <si>
    <t>Apoio a organização e participação em eventos - Unespar</t>
  </si>
  <si>
    <t>119/2017</t>
  </si>
  <si>
    <t>Apoio à organização e participação em eventos científicos e aos grupos de pesquisa da UNILA</t>
  </si>
  <si>
    <t>120/2017</t>
  </si>
  <si>
    <t>Apoio para Organização e Participação em Eventos Técnico-Científicos da UNICENTRO</t>
  </si>
  <si>
    <t>121/2017</t>
  </si>
  <si>
    <t>Amauri Alcindo Alfieri</t>
  </si>
  <si>
    <t>Apoio para Organização e Participação em Eventos Técnico-Científicos / UEL</t>
  </si>
  <si>
    <t>122/2017</t>
  </si>
  <si>
    <t>UFPR - participação e organização de eventos científicos</t>
  </si>
  <si>
    <t>123/2017</t>
  </si>
  <si>
    <t xml:space="preserve">Organização e Participação em Eventos </t>
  </si>
  <si>
    <t>124/2017</t>
  </si>
  <si>
    <t>Jonez Fidalski</t>
  </si>
  <si>
    <t>CP 01/2017 - Programa da Rede Parananense de Apoio a Agropesquisa e Formação Aplicada Fundação Araucária/ Seti/ Senar - Pr</t>
  </si>
  <si>
    <t>Produção de cana-de-açúcar e decomposição da palhada em sistemas conservacionistas no arenito Caiuá do Paraná</t>
  </si>
  <si>
    <t>125/2017</t>
  </si>
  <si>
    <t>Luiz Antônio Zanão Júnior</t>
  </si>
  <si>
    <t xml:space="preserve">Monitoramento hidrossedimentológico em bacia de primeira ordem no Oeste do Paraná - Mesorregião 6 </t>
  </si>
  <si>
    <t>126/2017</t>
  </si>
  <si>
    <t>Graziela Moraes de Cesare Barbosa</t>
  </si>
  <si>
    <t>Monitoramento hidrossedimentologicos em microbacias hidrograficas - Mesorregião Norte</t>
  </si>
  <si>
    <t>127/2017</t>
  </si>
  <si>
    <t>Lutécia Beatriz dos Santos Canalli</t>
  </si>
  <si>
    <t>Sistemas de produção e rotação de culturas em plantio direto na Região Centro-Sul do Paraná</t>
  </si>
  <si>
    <t>128/2017</t>
  </si>
  <si>
    <t>Arnaldo Colozzi Filho</t>
  </si>
  <si>
    <t>Monitoramento da atividade microbiana e populações de fungos micorrízicos arbusculares em megaparcelas sob plantio direto com e sem terraceamento</t>
  </si>
  <si>
    <t>129/2017</t>
  </si>
  <si>
    <t>Neyde Fabíola Balarezo Giarola</t>
  </si>
  <si>
    <t>Monitoramento Hidrossedimentológico em Microbacia Hidrográfica e Encosta no Alto Rio Tibagi, Paraná</t>
  </si>
  <si>
    <t>130/2017</t>
  </si>
  <si>
    <t>Selma Regina Aranha Ribeiro</t>
  </si>
  <si>
    <t>Modelos para diagnóstico de processos erosivos em solos agrícolas</t>
  </si>
  <si>
    <t>131/2017</t>
  </si>
  <si>
    <t>Eduardo Augusto Agnellos Barbosa</t>
  </si>
  <si>
    <t xml:space="preserve">Processos hidrológicos, erosão hídrica e qualidade da água em sistema plantio direto </t>
  </si>
  <si>
    <t>132/2017</t>
  </si>
  <si>
    <t>Marcos Rafael Nanni</t>
  </si>
  <si>
    <t>Implantação de megaparcelas para avaliação e monitoramento hidrossedimentológico em área de cultivo de cana de açucar no Noroeste do Estado do Paraná -  MESORREGIÃO 7</t>
  </si>
  <si>
    <t>133/2017</t>
  </si>
  <si>
    <t>Marcelo Luiz Chicati</t>
  </si>
  <si>
    <t>Estudo e diagnose do desenvolvimento de sistemas erosivos de pequeno (sulcos e entre sulcos) e grande porte (voçorocamento) por meio de monitoramento com sistema laser – LIDAR acoplado em veículo aéreo não tripulado.</t>
  </si>
  <si>
    <t>134/2017</t>
  </si>
  <si>
    <t>UNIOESTE CASCAVEL</t>
  </si>
  <si>
    <t>Deonir Secco</t>
  </si>
  <si>
    <t>: Perdas de água, solo e nutrientes em Latossolo argiloso sob sistemas de uso e manejo</t>
  </si>
  <si>
    <t>135/2017</t>
  </si>
  <si>
    <t>UNIOESTE RONDON</t>
  </si>
  <si>
    <t>Marcia Regina Calegari</t>
  </si>
  <si>
    <t>Espacialização dos atributos  dos solos em escala de detalhe: Subsídios para o manejo e conservação dos solo</t>
  </si>
  <si>
    <t>136/2017</t>
  </si>
  <si>
    <t>EFEITOS DE LONGO PRAZO DE SISTEMAS DE MANEJO DO SOLO E DE PLANTAS DE COBERTURA DE INVERNO EM ROTAÇÃO COM SOJA E MILHO EM UM LATOSSOLO VERMELHO</t>
  </si>
  <si>
    <t>137/2017</t>
  </si>
  <si>
    <t>Cristiano Andre Pott</t>
  </si>
  <si>
    <t>Manejo e conservação do solo e da água na região Centro-Sul do Paraná (Mesorregião 3)</t>
  </si>
  <si>
    <t>138/2017</t>
  </si>
  <si>
    <t>Marcelo Marques Lopes Muller</t>
  </si>
  <si>
    <t>Indicadores químicos do solo, crescimento de raízes, produtividade e rentabilidade de sistemas de manejo e conservação do solo sob plantio direto no Centro-Sul do Paraná</t>
  </si>
  <si>
    <t>139/2017</t>
  </si>
  <si>
    <t>Leandro Rampim</t>
  </si>
  <si>
    <t>Indicadores Físicos do Solo em sistemas de manejo e conservação do solo na região Centro-Sul do Paraná (Mesorregião 3).</t>
  </si>
  <si>
    <t>140/2017</t>
  </si>
  <si>
    <t>Adriana Knob</t>
  </si>
  <si>
    <t>Indicadores microbiológicos do solo sob plantio direto associado a outras práticas conservacionistas na região Centro-Sul do Paraná (mesorregião 3)</t>
  </si>
  <si>
    <t>141/2017</t>
  </si>
  <si>
    <t>Sebastião Brasil Campos Lustosa</t>
  </si>
  <si>
    <t>Indicadores de qualidade do solo em sistemas integrados de produção agropecuária na Região Centro-Sul do Paraná (mesorregião 3).</t>
  </si>
  <si>
    <t>142/2017</t>
  </si>
  <si>
    <t>Nerilde Favaretto</t>
  </si>
  <si>
    <t>Aplicação de dejeto liquido bovino de longo prazo em plantio direto: Implicações nas perdas de solo, água e nutrientes</t>
  </si>
  <si>
    <t>146/2017</t>
  </si>
  <si>
    <t>Maria de Fátima Guimarães</t>
  </si>
  <si>
    <t>Manejo, estrutura e condutividade hidráulica do solo</t>
  </si>
  <si>
    <t>147/2017</t>
  </si>
  <si>
    <t>Avacir Casanova Andrello</t>
  </si>
  <si>
    <t>Monitoramento em processo erosivo em megaparcelas sob plantio direto e área contribuinte adjacente</t>
  </si>
  <si>
    <t>065/2017</t>
  </si>
  <si>
    <t>070/2017</t>
  </si>
  <si>
    <t>10/2017 - Formação de Pesquisadores</t>
  </si>
  <si>
    <t>143/2017</t>
  </si>
  <si>
    <t>Telma Nunes Gimenez</t>
  </si>
  <si>
    <t>Collaborative research and funding</t>
  </si>
  <si>
    <t>144/2017</t>
  </si>
  <si>
    <t>UFPR Collaborative research and funding</t>
  </si>
  <si>
    <t>145/2017</t>
  </si>
  <si>
    <t>Gisele Miyoko Onuki</t>
  </si>
  <si>
    <t>Formação de Pesquisadores da Unespar</t>
  </si>
  <si>
    <t>148/2017</t>
  </si>
  <si>
    <t>Danyelle Stringari</t>
  </si>
  <si>
    <t>Determinação dos indices pluviométricos críticos para a ocorrência de movimentos gravitacionais de massa na Região Sul Sudoeste do Paraná</t>
  </si>
  <si>
    <t>149/2017</t>
  </si>
  <si>
    <t>PI 02/2017 - INCT</t>
  </si>
  <si>
    <t>Agrárias</t>
  </si>
  <si>
    <t>Instituto Nacional de Ciência e Tecnologia para a Cadeia Produtiva do Leite ( INCT- LEITE)</t>
  </si>
  <si>
    <t>150/2017</t>
  </si>
  <si>
    <t>CNPSO</t>
  </si>
  <si>
    <t>Mariangela Hungria da Cunha</t>
  </si>
  <si>
    <t>Microorganismos Promotores do Crescimento de Plantas Visando à  Sustentabilidade Agrícola e à Responsabilidade Ambiental</t>
  </si>
  <si>
    <t>152/2017</t>
  </si>
  <si>
    <t>Cláudia Eliane Parreiras Marques Martinez</t>
  </si>
  <si>
    <t>PI 04/2017 - MOBILITY CONFAP ITALY</t>
  </si>
  <si>
    <t>Humanas</t>
  </si>
  <si>
    <t>Se Deus e o Demônio estão nos detalhes, Francisco também está: Iconografia e modo de funcionamento das imagens no franciscanismo do século XIII</t>
  </si>
  <si>
    <t>153/2017</t>
  </si>
  <si>
    <t>Luiz dos Anjos</t>
  </si>
  <si>
    <t>Biológicas</t>
  </si>
  <si>
    <t>Uma abordagem não-supervisionada para a comparação de repertórios vocais complexos: Um estudo de caso sobre a evolução da comunicação acústica nas gralhas do Novo Mundo</t>
  </si>
  <si>
    <t>154/2017</t>
  </si>
  <si>
    <t>Renato Vasconcelos Botelho</t>
  </si>
  <si>
    <t>Resistência à Botryosphaeria spp.em frutos de pomáceas oriundos de pomares agroecológicos</t>
  </si>
  <si>
    <t xml:space="preserve">14/2016 - Programa de Apio a Pesquisa em Rede voltada a Redução do Risco de Desastres no Paraná </t>
  </si>
  <si>
    <t xml:space="preserve"> 01/2016 - PPSUS</t>
  </si>
  <si>
    <t>01/2017 - Programa da Rede Parananense de Apoio a Agropesquisa e Formação Aplicada Fundação Araucária/ Seti/ Senar - Pr</t>
  </si>
  <si>
    <t>16/2016 - Parceria Universitária/ Tecnhische Hochsclule Ingolstadt</t>
  </si>
  <si>
    <t xml:space="preserve"> 02/2016 PRONEX</t>
  </si>
  <si>
    <t xml:space="preserve"> 02/2017 - Programa de Bolsas Fundação Araucária &amp; Renault do Brasil</t>
  </si>
  <si>
    <t xml:space="preserve"> 04/2017 - PIBIC &amp; PIBIT</t>
  </si>
  <si>
    <t xml:space="preserve"> 05/2017 - Programa Institucional de Apoio a Inclusão Social, Pesquisa e Extensão Universitária - PIBIS</t>
  </si>
  <si>
    <t xml:space="preserve"> 06/2017 - Programa Institucional de Bolsas de Extensão Universitária - PIBEX</t>
  </si>
  <si>
    <t>15/2016 - Pesquisa e Inovação Fundação Araucária &amp; Prati-Donaduzzi</t>
  </si>
  <si>
    <t xml:space="preserve"> 09/2016 - Programa Institucional de Pesquisa Básica e Aplicada </t>
  </si>
  <si>
    <t xml:space="preserve"> 08-20016 - PIBIS</t>
  </si>
  <si>
    <t>06/2016 - PIBIC &amp; PIBIT</t>
  </si>
  <si>
    <t>151/2017</t>
  </si>
  <si>
    <t>Taufik Abrão</t>
  </si>
  <si>
    <t>PI 03/2017 - ERC</t>
  </si>
  <si>
    <t>Ultra-Confiabilidade e Elevada Escalabilidade em Comunicações sem Fio de Quinta-Geração</t>
  </si>
  <si>
    <t>156/2017</t>
  </si>
  <si>
    <t>155/2017</t>
  </si>
  <si>
    <t>José Marcelo Domingues Torezan</t>
  </si>
  <si>
    <t>PI 05/2017 - PELD</t>
  </si>
  <si>
    <t>Sitio PELD MANP - Mata Atlantica do Norte do Paraná</t>
  </si>
  <si>
    <t>11/2017 - Programa de Verticalização do Ensino Superior Estadual - UENP-UNESPAR</t>
  </si>
  <si>
    <t>Programa de Verticalização do Ensino Superior da UENP</t>
  </si>
  <si>
    <t>Universidade Estadual do Oeste do Paraná - UNIOESTE REITORIA</t>
  </si>
  <si>
    <t>Universidade Estadual do Norte do Paraná</t>
  </si>
  <si>
    <t>Instituto Agranômico do Paraná</t>
  </si>
  <si>
    <t>Universidade Federal do Paraná</t>
  </si>
  <si>
    <t>Universidade Estadual de Londrina</t>
  </si>
  <si>
    <t>Universidade Estadual de Maringá</t>
  </si>
  <si>
    <t>Instituto de Tecnologia do Paraná</t>
  </si>
  <si>
    <t>Universidade Estadual de Ponta Grossa</t>
  </si>
  <si>
    <t>Universidade Federal da Integração latino Americana</t>
  </si>
  <si>
    <t>Universidade Estadual do Centro-Oeste</t>
  </si>
  <si>
    <t>Instituto Federal do Paraná</t>
  </si>
  <si>
    <t>Universidade Federal Fronteira Su</t>
  </si>
  <si>
    <t>Universidade Estadual do Paraná</t>
  </si>
  <si>
    <t>Universidade Estadual do Oeste do Paraná _ Rondon</t>
  </si>
  <si>
    <t>Universidade Estadeual do Oeste do Paraná - Cascavel</t>
  </si>
  <si>
    <t>Universidade Estadual do Oeste do Paraná - Reitoria</t>
  </si>
  <si>
    <t>Fundação para o Desenvolvimento Científico e Tecnológico</t>
  </si>
  <si>
    <t>Instituto Carlos Chagas</t>
  </si>
  <si>
    <t>Unioeste Francisco Beltrão - UNIOESTE FB</t>
  </si>
  <si>
    <t>EMPRESA BRASILEIRA DE PESQUISA AGROPECUÁRIA - EMBRAPA FLORESTA-CNPF</t>
  </si>
  <si>
    <t xml:space="preserve">Instituto Municipal de Administração Pública </t>
  </si>
  <si>
    <t>Empresa Brasileira de Pesquisa Agropecuária - Centro Nacional de Pesquisa de Soja</t>
  </si>
  <si>
    <t>nº Bolsas</t>
  </si>
  <si>
    <t>Repasse</t>
  </si>
  <si>
    <t>Saldo</t>
  </si>
  <si>
    <t>02/2016 PRONEX</t>
  </si>
  <si>
    <t xml:space="preserve"> 07-2016 - PIBEX</t>
  </si>
  <si>
    <t>CONVÊNIOS 2017</t>
  </si>
  <si>
    <t>TERMOS DE COLABORAÇÃO 2017</t>
  </si>
  <si>
    <t>Termo</t>
  </si>
  <si>
    <t>Sigla</t>
  </si>
  <si>
    <t>Associação Paranaense de Cultura / Pontifícia Universidade Católica do Paraná</t>
  </si>
  <si>
    <t>APC - PUCPR</t>
  </si>
  <si>
    <t>Vanessa Santos Sotomaior</t>
  </si>
  <si>
    <t>Programa de Pesquisa Básica e Aplicada - PUCPR</t>
  </si>
  <si>
    <t>Fundação de Apoio à Educação, Pesquisa e Desenvolvimento Científico e Tecnológico da Utfpr</t>
  </si>
  <si>
    <t xml:space="preserve">FUNTEF PR </t>
  </si>
  <si>
    <t>Paulo José Abatti</t>
  </si>
  <si>
    <t>programa Institucional de Pesquisa Básica e Aplicada da UTFPR - 2016/2018</t>
  </si>
  <si>
    <t>Associação Hospitalar de Proteção à Infância Dr. Raul Carneiro</t>
  </si>
  <si>
    <t>HPP</t>
  </si>
  <si>
    <t>Rosiane Guetter Mello</t>
  </si>
  <si>
    <t>PIBIC - FPP</t>
  </si>
  <si>
    <t>Associação Paranaense de Ensino e Cultura</t>
  </si>
  <si>
    <t>APEC-UNIPAR</t>
  </si>
  <si>
    <t>Evellyn Claudia Wietzikoski Lovato</t>
  </si>
  <si>
    <t>Programa de Pesquisa Básica e Aplicada da UNIPAR</t>
  </si>
  <si>
    <t>Fundação de Apoio à Educação, Pesquisa e Desenvolvimento Científico e Tecnológico da Utfpr / Pb</t>
  </si>
  <si>
    <t>FUNTEF PB</t>
  </si>
  <si>
    <t>Rodrigo Lingnau</t>
  </si>
  <si>
    <t xml:space="preserve">Anfíbios ameaçados da floresta com araucárias e ecossistemas associados </t>
  </si>
  <si>
    <t>Rosiane Guetter Mello Zibetti</t>
  </si>
  <si>
    <t>Programa de Incentivo à Pesquisa Pequeno Principe</t>
  </si>
  <si>
    <t>Anelise Munaretto Fonseca</t>
  </si>
  <si>
    <t>13/2016 - Cooperação Internacional: Fundação Araucária/INRIA/INS2i-CNRS</t>
  </si>
  <si>
    <t>EMBRACE - Leveraging Human Behavior and Uncertainty in 5G Networks to Build Robust Resource Allocation and Services Orchestration Models</t>
  </si>
  <si>
    <t>Alceu de Souza Britto Jr.</t>
  </si>
  <si>
    <t>Robust Feature Representation for Computer Vision Problem</t>
  </si>
  <si>
    <t>Centro de Pesquisa da Universidade Positivo</t>
  </si>
  <si>
    <t>CPUP</t>
  </si>
  <si>
    <t>Pedro José Steiner Neto</t>
  </si>
  <si>
    <t>Programa CPUP de Pesquisa Básica e Aplicada</t>
  </si>
  <si>
    <t>Carlos Nascimento Silla Junior</t>
  </si>
  <si>
    <t>21/2012 - Bolsas de Produtividade em Pesquisa</t>
  </si>
  <si>
    <t>Uma plataforma para recuperação e preservação digital de partituras da música folclórica e popular brasileira</t>
  </si>
  <si>
    <t>Simone Tetu Moysés</t>
  </si>
  <si>
    <t>C-MaCOHC: um estudo de coorte em saúde bucal materno-infantil em Curitiba, Brasil</t>
  </si>
  <si>
    <t>Renata Iani Wemeck</t>
  </si>
  <si>
    <t>Eduardo L. Kruger</t>
  </si>
  <si>
    <t>Syudy on the cost and energy saving implications of Brazilian energy efficiency labelling siystem (RTQ-C) on commercial buildings</t>
  </si>
  <si>
    <t>Carmen Rebelatto</t>
  </si>
  <si>
    <t>Caracterização fenotípica e análise funcional das celulas-tronco mesenquimais expandidas e criopreservadas com produtos livres de proteína animal para utilização na pesquisa clinica</t>
  </si>
  <si>
    <t>Instituto Cesumar de Ciência, Tecnologia e Inovação</t>
  </si>
  <si>
    <t>ICETI</t>
  </si>
  <si>
    <t>Tiago Franklin Rodrigues Lucena</t>
  </si>
  <si>
    <t>Guuda: app para smartphone como assistente pessoal para gestante (materno-infantil)</t>
  </si>
  <si>
    <t>Mirian Ueda Yamaguchi</t>
  </si>
  <si>
    <t>mHealth no sistema HiperDia: estratégia alternativa para intensificação da adesão à terapia da hipertensão e diabetes</t>
  </si>
  <si>
    <t>Instituto de Biologia Molecular do Paraná</t>
  </si>
  <si>
    <t>IBMP</t>
  </si>
  <si>
    <t>Nilson Ivo Tonin Zanchin</t>
  </si>
  <si>
    <t>Produção de L-asparaginases para tratamento de Leucemia linfóide aguda</t>
  </si>
  <si>
    <t>Juliano Bordignon</t>
  </si>
  <si>
    <t>Análise da Interação entre Células do Sistema Imune Humano e o Zika Vírus</t>
  </si>
  <si>
    <t>Camila Zanluca</t>
  </si>
  <si>
    <t>Estudo de estratégias antivirais para o tratamento de infecções pelo vírus Zika</t>
  </si>
  <si>
    <t>Bruno Dallagiovanna Muñiz</t>
  </si>
  <si>
    <t xml:space="preserve">Outros </t>
  </si>
  <si>
    <t>Nanomateriais aplicados em produtos e insumos de saúde: caracterização físico-química e análise de toxicidade in vitro com ênfase no efeito biológico em células-tronco humanas</t>
  </si>
  <si>
    <t>Sheila Cristina Nardelli</t>
  </si>
  <si>
    <t>Isolamento e caracterização de antígenos de superfície específicos ou predominantes em isolados de T. gondii no Brasil e seu potencial para o aprimoramento de testes diagnósticos</t>
  </si>
  <si>
    <t>Josiane Cardoso</t>
  </si>
  <si>
    <t>Desenvolvimento de aptâmeros de DNA específicos para Zika vírus e integração em dispositivo de diagnóstico point-of-care</t>
  </si>
  <si>
    <t>Lauro M. de Souza</t>
  </si>
  <si>
    <t xml:space="preserve">Incorporação do mitotano em nanopartículas contendo ácidos graxos ômega-3 para o tratamento do tumor do córtex adrenal </t>
  </si>
  <si>
    <t>Fundação de Estudos Sociais do Paraná</t>
  </si>
  <si>
    <t>FESP</t>
  </si>
  <si>
    <t>João Candido preira de Castro Neto</t>
  </si>
  <si>
    <t>VIII Interbusiness Curitiba</t>
  </si>
  <si>
    <t>Fundação Municipal Centro Universitário da Cidade de União da Vitória</t>
  </si>
  <si>
    <t xml:space="preserve">UNIUV </t>
  </si>
  <si>
    <t>Juliane Boiko Bohone</t>
  </si>
  <si>
    <t>Programa Institucional de Organização de eventos científicos do UNIUV</t>
  </si>
  <si>
    <t>Universidade Livre do Meio Ambiente</t>
  </si>
  <si>
    <t>UNILIVRE</t>
  </si>
  <si>
    <t>Eduardo Baptista</t>
  </si>
  <si>
    <t>Seminário Embalagens e Sustentabilidade</t>
  </si>
  <si>
    <t>Associação Brasileira de Tecnologia de Sementes</t>
  </si>
  <si>
    <t>ABRATES</t>
  </si>
  <si>
    <t>Francisco Carlos Krzyzanowski</t>
  </si>
  <si>
    <t>XX Congresso Brasileiro de Sementes</t>
  </si>
  <si>
    <t>Instituto Histórico e Geográfico do Paraná</t>
  </si>
  <si>
    <t>IHGPR</t>
  </si>
  <si>
    <t>Ernani Costa Straube</t>
  </si>
  <si>
    <t>Ciências Humanas</t>
  </si>
  <si>
    <t>XXIII Semana de História</t>
  </si>
  <si>
    <t>Sonia Ana Charchut Leszczynski</t>
  </si>
  <si>
    <t>CP 05/2017 - Programa Institucional de Apoio a Inclusão Social, Pesquisa e Extensão Universitária - PIBIS</t>
  </si>
  <si>
    <t>Programa Institucional de Apoio a Inclusão Social, Pesquisa e Extensão Universitária - 2017</t>
  </si>
  <si>
    <t>Fundação Parque Tecnológico Itaipu</t>
  </si>
  <si>
    <t>FPTI</t>
  </si>
  <si>
    <t>Maria Angelica J Marques</t>
  </si>
  <si>
    <t xml:space="preserve">Congresso Internacional do Conhecimento e Inovação – CIKI 2017 </t>
  </si>
  <si>
    <t>Associação Médica do Paraná</t>
  </si>
  <si>
    <t>AMP</t>
  </si>
  <si>
    <t>Gilberto Pascolat</t>
  </si>
  <si>
    <t>XXXI Conclave Científico dos Acadêmicos de Medicina</t>
  </si>
  <si>
    <t>Sociedade Paranaense de Matemática</t>
  </si>
  <si>
    <t>SPM</t>
  </si>
  <si>
    <t>Marcio Antonio Jorge da Silva</t>
  </si>
  <si>
    <t>Matemática</t>
  </si>
  <si>
    <t xml:space="preserve">Simpósio Paranaense em Equações Diferenciais </t>
  </si>
  <si>
    <t>Associação de Estudos, Pesquisas e Auxílio aos Portadores de Alzheimer</t>
  </si>
  <si>
    <t>AEPAPA</t>
  </si>
  <si>
    <t>Juliana Sartori Bonini</t>
  </si>
  <si>
    <t>Ciâncias da Saúde</t>
  </si>
  <si>
    <t>III Ciclo de Palestras de Neurociências</t>
  </si>
  <si>
    <t>Rede Paranaense de Metrologia e Ensaios - Paraná Metrologia</t>
  </si>
  <si>
    <t>REDE</t>
  </si>
  <si>
    <t>Celso Romero Kloss</t>
  </si>
  <si>
    <t>Conferência Internacional de Energias Inteligentes  CIEI &amp;EXPO 2017</t>
  </si>
  <si>
    <t xml:space="preserve">Instituto Histórico e Geográfico do Paraná </t>
  </si>
  <si>
    <t>VII Semana de Geografia</t>
  </si>
  <si>
    <t>Ana Paula Cabral Bonin Maoski</t>
  </si>
  <si>
    <t>8º Congresso Brasileiro de Gestão do Esporte</t>
  </si>
  <si>
    <t>Leonardo Foti</t>
  </si>
  <si>
    <t>Avaliação dos efeitos de bandagem eletroterapêutica na cicatrização de lesões cutâneas em modelo de Diabetes Mellitus</t>
  </si>
  <si>
    <t>Eduardo de Freitas Rocha Loures</t>
  </si>
  <si>
    <t>02/2017 - Programa de Bolsas Fundação Araucária &amp; Renault do Brasil</t>
  </si>
  <si>
    <t>Proposição de um programa de melhoria dos processos e base tecnoloógica da Renault do Brasil com base nos conceitos e requisitos da industria 4.0</t>
  </si>
  <si>
    <t>Luiz Nacamura Júnior</t>
  </si>
  <si>
    <t>Ciências Exatas</t>
  </si>
  <si>
    <t>Programa de bolsas de Graduação, Mestrado e Doutorado vinculado a Fundação Araucária/Renault</t>
  </si>
  <si>
    <t xml:space="preserve">Fundação Assis Gurgacz / Faculdade Assis Gurgacz </t>
  </si>
  <si>
    <t>FAG</t>
  </si>
  <si>
    <t>Aline Gurgacz Ferreira Meneghel</t>
  </si>
  <si>
    <t>PIBEX 2017/2018</t>
  </si>
  <si>
    <t>Pedro Jose Steiner Neto</t>
  </si>
  <si>
    <t>Programa Institucional de Extensão Universitária do Centro de Pesquisa da Universidade Positivo</t>
  </si>
  <si>
    <t>Instituto de Tecnologia Para O Desenvolvimento</t>
  </si>
  <si>
    <t>Alessandro Zimmer</t>
  </si>
  <si>
    <t>Programa de Bolsas de Iniciação em Desenvolvimento Tecnológico e Inovação dos  Institutos  LACTEC</t>
  </si>
  <si>
    <t>Ludhiana Ethel Kendrick de Matos Silva</t>
  </si>
  <si>
    <t>Programa Institucional de Bolsas de Iniciação Científica e Iniciação em Desenvolvimento Tecnológico e Inovação</t>
  </si>
  <si>
    <t>Programa Institucional de Iniciação Científica e Tecnológica do Centro de Pesquisa da Universidade Positivo</t>
  </si>
  <si>
    <t>Fabíola Barbieri Holetz</t>
  </si>
  <si>
    <t>Proposta Institucional de Bolsas de Iniciação Científica da Fiocruz/PR: Instituto Carlos Chagas e Instituto de Biologia Molecular do Paraná</t>
  </si>
  <si>
    <t>PIBIC &amp; PIBIT: Programa de Iniciação Científica  e Iniciação em Desenvolvimento Tecnológico e Inovação da Unipar em Parceria com a Fundação Araucária</t>
  </si>
  <si>
    <t>Adriano Augusto Martins</t>
  </si>
  <si>
    <t xml:space="preserve">Atividades Extensionistas para Desenvolvimento Regional </t>
  </si>
  <si>
    <t>Cleybe Hiole Vieira</t>
  </si>
  <si>
    <t>A Iniciação Científica e Tecnológica na PUCPR</t>
  </si>
  <si>
    <t>Instituto Filadelfia de Londrina / Centro Universitário Filadelfia</t>
  </si>
  <si>
    <t>IFL-Unifil</t>
  </si>
  <si>
    <t>Fernando Pereira dos Santos</t>
  </si>
  <si>
    <t>Bolsas PIBIC</t>
  </si>
  <si>
    <t>Serviço Nacional de Aprendizagem Industrial</t>
  </si>
  <si>
    <t>SENAI- PR</t>
  </si>
  <si>
    <t>Luiz Carlos Ferracin</t>
  </si>
  <si>
    <t xml:space="preserve">Projeto do  Senai Paraná de Bolsas de Iniciação Científica ao Desenvolvimento Tecnológico e Inovação Industrial </t>
  </si>
  <si>
    <t>Reginaldo Justino Ferreira</t>
  </si>
  <si>
    <t>Programa Institucional de Bolsas de Iniciação Científica e em Desenvolvimento Tecnológico e Inovação - 2017/2018</t>
  </si>
  <si>
    <t>Pesquisa e Inclusão Social na PUCPR</t>
  </si>
  <si>
    <t>Programa Institucional de Organização e Participação em Eventos Técnico-Científicos do Centro de Pesquisa da Universidade Positivo (CPUP)</t>
  </si>
  <si>
    <t>CP 06/2017 - Programa Institucional de Bolsas de Extensão Universitária - PIBEX</t>
  </si>
  <si>
    <t>Programa de Apoio a Atividades de Extensão Universitária-2017, na UTFPR</t>
  </si>
  <si>
    <t>Programa de Apoio à Participação em Eventos Técnico-Científicos</t>
  </si>
  <si>
    <t>Participação de pesquisadores da PUCPR em eventos científicos</t>
  </si>
  <si>
    <t>Eventos Pesquisadores - FPP</t>
  </si>
  <si>
    <t>Programa Institucional de Apoio à Participação em Eventos Técnico-Científicos</t>
  </si>
  <si>
    <t>Programa Institucional de Apoio para Organização e Partricipação em Eventos Científicos da UNIPAR</t>
  </si>
  <si>
    <t>Marie Luise Carolina Bartz</t>
  </si>
  <si>
    <t>Monitoramento de populações de minhocas em megaparcelas sob plantio direto, com e sem terraceamento na Região Noroeste do Paraná</t>
  </si>
  <si>
    <t>Monitoramento de populações de minhocas em megaparcelas sob plantio direto na Região Centro-Sul do Paraná</t>
  </si>
  <si>
    <t>Monitoramento de populações de minhocas em megaparcelas sob plantio direto, com e sem terraceamento</t>
  </si>
  <si>
    <t>Monitoramento de populações de minhocas em megaparcelas sob plantio direto, com e sem terraceamento na Região Oeste do Estado do Paraná</t>
  </si>
  <si>
    <t>Monitoramento de populações de minhocas em megaparcelas sob plantio direto, com e sem terraceamento na Região Sudoeste do Paraná</t>
  </si>
  <si>
    <t>Monitoramento de populações de minhocas em diferentes sistemas de produção agropecuária nos Campos Gerais do Paraná</t>
  </si>
  <si>
    <t>Eder da Costa dos Santos</t>
  </si>
  <si>
    <t xml:space="preserve">Modelagem dos processos erosivos na mesorregião do Sudoeste do Paraná através da análise massiva das propriedades químicas, físicas e biológicas do solo utilizando rede neural artificial. </t>
  </si>
  <si>
    <t>Rodrigo Nunes Rached</t>
  </si>
  <si>
    <t>Programa Research Connect - Aprimoramento em comunicação cientíifica na PUCPR</t>
  </si>
  <si>
    <t>Carlos Eduardo Cava</t>
  </si>
  <si>
    <t>Formação de pesquisadores em escrita de projetos de lingua inglesa</t>
  </si>
  <si>
    <t>Paulo Cesar Conceição</t>
  </si>
  <si>
    <t>Plantas de cobertura e sistemas de preparo do solo: impactos sobre a compactação do solo e produtividade das culturas</t>
  </si>
  <si>
    <t>Dinéia Tessaro</t>
  </si>
  <si>
    <t>Atributos químicos e biológicos do solo e produtividade das culturas em áreas agrícolas com e sem controle mecânico de erosão</t>
  </si>
  <si>
    <t>Nilvania Aparecida de Mello</t>
  </si>
  <si>
    <t>Avaliação in loco da eficácia e qualidade dos sistemas de conservação terraceados em uso no Sudoeste do Paraná</t>
  </si>
  <si>
    <t>André Pellegrini</t>
  </si>
  <si>
    <t>REDE DE PESQUISA MESORREGIONAL DO SUDOESTE-PR: manejo e conservação do solo e água em Bacias Hidrográficas</t>
  </si>
  <si>
    <t>Carlos Alberto Casali</t>
  </si>
  <si>
    <t>Monitoramento hidrossedimentológico em microparcelas com aplicação de dejetos de animais na Mesorregião Sudoeste do Paraná</t>
  </si>
  <si>
    <t>Milton Borsato</t>
  </si>
  <si>
    <t>Sistema especialista baseado em modelos ontológicos para estimativa de custos industriais a partir de requisitos funcionais de produtos</t>
  </si>
</sst>
</file>

<file path=xl/styles.xml><?xml version="1.0" encoding="utf-8"?>
<styleSheet xmlns="http://schemas.openxmlformats.org/spreadsheetml/2006/main">
  <numFmts count="35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#,##0.00\ ;&quot; (&quot;#,##0.00\);&quot; -&quot;#\ ;@\ "/>
    <numFmt numFmtId="171" formatCode="0.000000000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"/>
    <numFmt numFmtId="179" formatCode="[$-416]dddd\,\ d&quot; de &quot;mmmm&quot; de &quot;yyyy"/>
    <numFmt numFmtId="180" formatCode="dd/mm/yy;@"/>
    <numFmt numFmtId="181" formatCode="&quot;Sim&quot;;&quot;Sim&quot;;&quot;Não&quot;"/>
    <numFmt numFmtId="182" formatCode="&quot;Verdadeiro&quot;;&quot;Verdadeiro&quot;;&quot;Falso&quot;"/>
    <numFmt numFmtId="183" formatCode="&quot;Ativado&quot;;&quot;Ativado&quot;;&quot;Desativado&quot;"/>
    <numFmt numFmtId="184" formatCode="[$€-2]\ #,##0.00_);[Red]\([$€-2]\ #,##0.00\)"/>
    <numFmt numFmtId="185" formatCode="###,###,##\-#"/>
    <numFmt numFmtId="186" formatCode="#,##0.00_ ;\-#,##0.00\ "/>
    <numFmt numFmtId="187" formatCode="_-&quot;R$&quot;* #,##0_-;\-&quot;R$&quot;* #,##0_-;_-&quot;R$&quot;* &quot;-&quot;_-;_-@_-"/>
    <numFmt numFmtId="188" formatCode="_-* #,##0_-;\-* #,##0_-;_-* &quot;-&quot;_-;_-@_-"/>
    <numFmt numFmtId="189" formatCode="_-&quot;R$&quot;* #,##0.00_-;\-&quot;R$&quot;* #,##0.00_-;_-&quot;R$&quot;* &quot;-&quot;??_-;_-@_-"/>
    <numFmt numFmtId="190" formatCode="_-* #,##0.00_-;\-* #,##0.00_-;_-* &quot;-&quot;??_-;_-@_-"/>
  </numFmts>
  <fonts count="69">
    <font>
      <sz val="10"/>
      <name val="Arial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9"/>
      <color indexed="8"/>
      <name val="Arial Narrow"/>
      <family val="2"/>
    </font>
    <font>
      <sz val="9"/>
      <name val="Arial Narrow"/>
      <family val="2"/>
    </font>
    <font>
      <sz val="9"/>
      <color indexed="8"/>
      <name val="Arial Narrow"/>
      <family val="2"/>
    </font>
    <font>
      <b/>
      <sz val="16"/>
      <color indexed="8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0"/>
      <name val="Arial Narrow"/>
      <family val="2"/>
    </font>
    <font>
      <sz val="6"/>
      <color indexed="8"/>
      <name val="Arial Narrow"/>
      <family val="2"/>
    </font>
    <font>
      <sz val="6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9"/>
      <name val="Arial Narrow"/>
      <family val="2"/>
    </font>
    <font>
      <b/>
      <sz val="10"/>
      <color indexed="10"/>
      <name val="Arial Narrow"/>
      <family val="2"/>
    </font>
    <font>
      <b/>
      <sz val="10"/>
      <color indexed="9"/>
      <name val="Arial Narrow"/>
      <family val="2"/>
    </font>
    <font>
      <b/>
      <sz val="6"/>
      <color indexed="9"/>
      <name val="Arial Narrow"/>
      <family val="2"/>
    </font>
    <font>
      <sz val="8"/>
      <name val="Segoe UI"/>
      <family val="2"/>
    </font>
    <font>
      <b/>
      <sz val="16"/>
      <color indexed="8"/>
      <name val="Calibri"/>
      <family val="2"/>
    </font>
    <font>
      <b/>
      <sz val="10"/>
      <color indexed="8"/>
      <name val="Calibri"/>
      <family val="2"/>
    </font>
    <font>
      <sz val="7"/>
      <name val="Arial Narrow"/>
      <family val="2"/>
    </font>
    <font>
      <sz val="7"/>
      <color indexed="8"/>
      <name val="Arial Narrow"/>
      <family val="2"/>
    </font>
    <font>
      <b/>
      <sz val="10"/>
      <color indexed="9"/>
      <name val="Calibri"/>
      <family val="2"/>
    </font>
    <font>
      <b/>
      <sz val="7"/>
      <color indexed="9"/>
      <name val="Calibri"/>
      <family val="2"/>
    </font>
    <font>
      <b/>
      <sz val="7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theme="0"/>
      <name val="Arial Narrow"/>
      <family val="2"/>
    </font>
    <font>
      <sz val="10"/>
      <color theme="1"/>
      <name val="Arial Narrow"/>
      <family val="2"/>
    </font>
    <font>
      <sz val="6"/>
      <color theme="1"/>
      <name val="Arial Narrow"/>
      <family val="2"/>
    </font>
    <font>
      <b/>
      <sz val="10"/>
      <color theme="0"/>
      <name val="Arial Narrow"/>
      <family val="2"/>
    </font>
    <font>
      <b/>
      <sz val="6"/>
      <color theme="0"/>
      <name val="Arial Narrow"/>
      <family val="2"/>
    </font>
    <font>
      <b/>
      <sz val="10"/>
      <color rgb="FFFF0000"/>
      <name val="Arial Narrow"/>
      <family val="2"/>
    </font>
    <font>
      <b/>
      <sz val="10"/>
      <color theme="1"/>
      <name val="Calibri"/>
      <family val="2"/>
    </font>
    <font>
      <sz val="7"/>
      <color theme="1"/>
      <name val="Arial Narrow"/>
      <family val="2"/>
    </font>
    <font>
      <b/>
      <sz val="10"/>
      <color theme="0"/>
      <name val="Calibri"/>
      <family val="2"/>
    </font>
    <font>
      <b/>
      <sz val="7"/>
      <color theme="0"/>
      <name val="Calibri"/>
      <family val="2"/>
    </font>
    <font>
      <b/>
      <sz val="16"/>
      <color theme="1"/>
      <name val="Calibri"/>
      <family val="2"/>
    </font>
    <font>
      <b/>
      <sz val="7"/>
      <color theme="0"/>
      <name val="Arial Narrow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6" fillId="29" borderId="1" applyNumberFormat="0" applyAlignment="0" applyProtection="0"/>
    <xf numFmtId="169" fontId="0" fillId="0" borderId="0" applyFill="0" applyBorder="0" applyAlignment="0" applyProtection="0"/>
    <xf numFmtId="168" fontId="0" fillId="0" borderId="0" applyFill="0" applyBorder="0" applyAlignment="0" applyProtection="0"/>
    <xf numFmtId="169" fontId="40" fillId="0" borderId="0" applyFont="0" applyFill="0" applyBorder="0" applyAlignment="0" applyProtection="0"/>
    <xf numFmtId="0" fontId="47" fillId="30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48" fillId="32" borderId="0" applyNumberFormat="0" applyBorder="0" applyAlignment="0" applyProtection="0"/>
    <xf numFmtId="0" fontId="49" fillId="21" borderId="5" applyNumberFormat="0" applyAlignment="0" applyProtection="0"/>
    <xf numFmtId="41" fontId="0" fillId="0" borderId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7" applyNumberFormat="0" applyFill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10" applyNumberFormat="0" applyFill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</cellStyleXfs>
  <cellXfs count="167">
    <xf numFmtId="0" fontId="0" fillId="0" borderId="0" xfId="0" applyAlignment="1">
      <alignment/>
    </xf>
    <xf numFmtId="0" fontId="6" fillId="0" borderId="0" xfId="0" applyFont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6" fillId="34" borderId="11" xfId="0" applyNumberFormat="1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34" borderId="12" xfId="0" applyNumberFormat="1" applyFont="1" applyFill="1" applyBorder="1" applyAlignment="1">
      <alignment horizontal="center" vertical="center" wrapText="1"/>
    </xf>
    <xf numFmtId="0" fontId="6" fillId="34" borderId="13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6" fillId="36" borderId="11" xfId="0" applyFont="1" applyFill="1" applyBorder="1" applyAlignment="1">
      <alignment horizontal="center" vertical="center" wrapText="1"/>
    </xf>
    <xf numFmtId="0" fontId="5" fillId="37" borderId="11" xfId="0" applyFont="1" applyFill="1" applyBorder="1" applyAlignment="1">
      <alignment horizontal="center" vertical="center" wrapText="1"/>
    </xf>
    <xf numFmtId="0" fontId="6" fillId="38" borderId="11" xfId="0" applyNumberFormat="1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7" fillId="34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34" borderId="0" xfId="0" applyNumberFormat="1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4" fontId="8" fillId="0" borderId="0" xfId="73" applyNumberFormat="1" applyFont="1" applyFill="1" applyBorder="1" applyAlignment="1" applyProtection="1">
      <alignment horizontal="center" vertical="center" wrapText="1"/>
      <protection/>
    </xf>
    <xf numFmtId="4" fontId="9" fillId="0" borderId="0" xfId="73" applyNumberFormat="1" applyFont="1" applyFill="1" applyBorder="1" applyAlignment="1" applyProtection="1">
      <alignment horizontal="center" vertical="center" wrapText="1"/>
      <protection/>
    </xf>
    <xf numFmtId="0" fontId="9" fillId="0" borderId="0" xfId="73" applyNumberFormat="1" applyFont="1" applyFill="1" applyBorder="1" applyAlignment="1" applyProtection="1">
      <alignment horizontal="center" vertical="center" wrapText="1"/>
      <protection/>
    </xf>
    <xf numFmtId="4" fontId="8" fillId="0" borderId="0" xfId="0" applyNumberFormat="1" applyFont="1" applyAlignment="1">
      <alignment horizontal="center" vertical="center" wrapText="1"/>
    </xf>
    <xf numFmtId="0" fontId="8" fillId="4" borderId="11" xfId="0" applyNumberFormat="1" applyFont="1" applyFill="1" applyBorder="1" applyAlignment="1">
      <alignment horizontal="center" vertical="center" wrapText="1"/>
    </xf>
    <xf numFmtId="0" fontId="10" fillId="39" borderId="15" xfId="0" applyNumberFormat="1" applyFont="1" applyFill="1" applyBorder="1" applyAlignment="1">
      <alignment horizontal="center" vertical="center" wrapText="1"/>
    </xf>
    <xf numFmtId="0" fontId="10" fillId="39" borderId="15" xfId="0" applyFont="1" applyFill="1" applyBorder="1" applyAlignment="1">
      <alignment horizontal="center" vertical="center" wrapText="1"/>
    </xf>
    <xf numFmtId="0" fontId="8" fillId="39" borderId="15" xfId="0" applyFont="1" applyFill="1" applyBorder="1" applyAlignment="1">
      <alignment horizontal="center" vertical="center" wrapText="1"/>
    </xf>
    <xf numFmtId="4" fontId="8" fillId="4" borderId="11" xfId="73" applyNumberFormat="1" applyFont="1" applyFill="1" applyBorder="1" applyAlignment="1" applyProtection="1">
      <alignment horizontal="center" vertical="center" wrapText="1"/>
      <protection/>
    </xf>
    <xf numFmtId="0" fontId="10" fillId="4" borderId="11" xfId="0" applyFont="1" applyFill="1" applyBorder="1" applyAlignment="1">
      <alignment horizontal="center" vertical="center" wrapText="1"/>
    </xf>
    <xf numFmtId="4" fontId="8" fillId="4" borderId="11" xfId="0" applyNumberFormat="1" applyFont="1" applyFill="1" applyBorder="1" applyAlignment="1">
      <alignment horizontal="center" vertical="center" wrapText="1"/>
    </xf>
    <xf numFmtId="170" fontId="10" fillId="4" borderId="11" xfId="73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10" fillId="39" borderId="11" xfId="0" applyNumberFormat="1" applyFont="1" applyFill="1" applyBorder="1" applyAlignment="1">
      <alignment horizontal="center" vertical="center" wrapText="1"/>
    </xf>
    <xf numFmtId="0" fontId="10" fillId="39" borderId="11" xfId="0" applyFont="1" applyFill="1" applyBorder="1" applyAlignment="1">
      <alignment horizontal="center" vertical="center" wrapText="1"/>
    </xf>
    <xf numFmtId="0" fontId="10" fillId="4" borderId="15" xfId="0" applyFont="1" applyFill="1" applyBorder="1" applyAlignment="1">
      <alignment horizontal="center" vertical="center" wrapText="1"/>
    </xf>
    <xf numFmtId="0" fontId="58" fillId="4" borderId="11" xfId="0" applyNumberFormat="1" applyFont="1" applyFill="1" applyBorder="1" applyAlignment="1">
      <alignment horizontal="center" vertical="center" wrapText="1"/>
    </xf>
    <xf numFmtId="0" fontId="58" fillId="39" borderId="11" xfId="0" applyNumberFormat="1" applyFont="1" applyFill="1" applyBorder="1" applyAlignment="1">
      <alignment horizontal="center" vertical="center" wrapText="1"/>
    </xf>
    <xf numFmtId="0" fontId="58" fillId="39" borderId="11" xfId="0" applyFont="1" applyFill="1" applyBorder="1" applyAlignment="1">
      <alignment horizontal="center" vertical="center" wrapText="1"/>
    </xf>
    <xf numFmtId="0" fontId="58" fillId="39" borderId="15" xfId="0" applyFont="1" applyFill="1" applyBorder="1" applyAlignment="1">
      <alignment horizontal="center" vertical="center" wrapText="1"/>
    </xf>
    <xf numFmtId="4" fontId="58" fillId="4" borderId="11" xfId="73" applyNumberFormat="1" applyFont="1" applyFill="1" applyBorder="1" applyAlignment="1" applyProtection="1">
      <alignment horizontal="center" vertical="center" wrapText="1"/>
      <protection/>
    </xf>
    <xf numFmtId="0" fontId="58" fillId="4" borderId="11" xfId="0" applyFont="1" applyFill="1" applyBorder="1" applyAlignment="1">
      <alignment horizontal="center" vertical="center" wrapText="1"/>
    </xf>
    <xf numFmtId="4" fontId="58" fillId="4" borderId="11" xfId="0" applyNumberFormat="1" applyFont="1" applyFill="1" applyBorder="1" applyAlignment="1">
      <alignment horizontal="center" vertical="center" wrapText="1"/>
    </xf>
    <xf numFmtId="170" fontId="58" fillId="4" borderId="11" xfId="73" applyFont="1" applyFill="1" applyBorder="1" applyAlignment="1">
      <alignment horizontal="center" vertical="center" wrapText="1"/>
    </xf>
    <xf numFmtId="3" fontId="10" fillId="39" borderId="15" xfId="0" applyNumberFormat="1" applyFont="1" applyFill="1" applyBorder="1" applyAlignment="1">
      <alignment horizontal="center" vertical="center" wrapText="1"/>
    </xf>
    <xf numFmtId="0" fontId="8" fillId="39" borderId="11" xfId="0" applyFont="1" applyFill="1" applyBorder="1" applyAlignment="1">
      <alignment horizontal="center" vertical="center" wrapText="1"/>
    </xf>
    <xf numFmtId="0" fontId="58" fillId="4" borderId="11" xfId="48" applyFont="1" applyFill="1" applyBorder="1" applyAlignment="1">
      <alignment horizontal="center" vertical="center" wrapText="1"/>
      <protection/>
    </xf>
    <xf numFmtId="3" fontId="10" fillId="4" borderId="11" xfId="0" applyNumberFormat="1" applyFont="1" applyFill="1" applyBorder="1" applyAlignment="1">
      <alignment horizontal="center" vertical="center" wrapText="1"/>
    </xf>
    <xf numFmtId="185" fontId="8" fillId="4" borderId="11" xfId="0" applyNumberFormat="1" applyFont="1" applyFill="1" applyBorder="1" applyAlignment="1">
      <alignment horizontal="center" vertical="center" wrapText="1"/>
    </xf>
    <xf numFmtId="3" fontId="10" fillId="39" borderId="16" xfId="0" applyNumberFormat="1" applyFont="1" applyFill="1" applyBorder="1" applyAlignment="1">
      <alignment horizontal="center" vertical="center" wrapText="1"/>
    </xf>
    <xf numFmtId="0" fontId="10" fillId="39" borderId="16" xfId="0" applyNumberFormat="1" applyFont="1" applyFill="1" applyBorder="1" applyAlignment="1">
      <alignment horizontal="center" vertical="center" wrapText="1"/>
    </xf>
    <xf numFmtId="0" fontId="10" fillId="39" borderId="16" xfId="0" applyFont="1" applyFill="1" applyBorder="1" applyAlignment="1">
      <alignment horizontal="center" vertical="center" wrapText="1"/>
    </xf>
    <xf numFmtId="0" fontId="8" fillId="39" borderId="16" xfId="0" applyFont="1" applyFill="1" applyBorder="1" applyAlignment="1">
      <alignment horizontal="center" vertical="center" wrapText="1"/>
    </xf>
    <xf numFmtId="4" fontId="8" fillId="4" borderId="12" xfId="73" applyNumberFormat="1" applyFont="1" applyFill="1" applyBorder="1" applyAlignment="1" applyProtection="1">
      <alignment horizontal="center" vertical="center" wrapText="1"/>
      <protection/>
    </xf>
    <xf numFmtId="0" fontId="10" fillId="4" borderId="12" xfId="0" applyFont="1" applyFill="1" applyBorder="1" applyAlignment="1">
      <alignment horizontal="center" vertical="center" wrapText="1"/>
    </xf>
    <xf numFmtId="4" fontId="10" fillId="4" borderId="11" xfId="0" applyNumberFormat="1" applyFont="1" applyFill="1" applyBorder="1" applyAlignment="1">
      <alignment horizontal="center" vertical="center" wrapText="1"/>
    </xf>
    <xf numFmtId="0" fontId="10" fillId="39" borderId="17" xfId="0" applyNumberFormat="1" applyFont="1" applyFill="1" applyBorder="1" applyAlignment="1">
      <alignment horizontal="center" vertical="center" wrapText="1"/>
    </xf>
    <xf numFmtId="0" fontId="8" fillId="39" borderId="18" xfId="0" applyFont="1" applyFill="1" applyBorder="1" applyAlignment="1">
      <alignment horizontal="center" vertical="center" wrapText="1"/>
    </xf>
    <xf numFmtId="0" fontId="8" fillId="4" borderId="11" xfId="73" applyNumberFormat="1" applyFont="1" applyFill="1" applyBorder="1" applyAlignment="1" applyProtection="1">
      <alignment horizontal="center" vertical="center" wrapText="1"/>
      <protection/>
    </xf>
    <xf numFmtId="3" fontId="58" fillId="4" borderId="11" xfId="48" applyNumberFormat="1" applyFont="1" applyFill="1" applyBorder="1" applyAlignment="1">
      <alignment horizontal="center" vertical="center" wrapText="1"/>
      <protection/>
    </xf>
    <xf numFmtId="0" fontId="8" fillId="4" borderId="12" xfId="0" applyNumberFormat="1" applyFont="1" applyFill="1" applyBorder="1" applyAlignment="1">
      <alignment horizontal="center" vertical="center" wrapText="1"/>
    </xf>
    <xf numFmtId="4" fontId="8" fillId="4" borderId="12" xfId="0" applyNumberFormat="1" applyFont="1" applyFill="1" applyBorder="1" applyAlignment="1">
      <alignment horizontal="center" vertical="center" wrapText="1"/>
    </xf>
    <xf numFmtId="3" fontId="8" fillId="4" borderId="11" xfId="0" applyNumberFormat="1" applyFont="1" applyFill="1" applyBorder="1" applyAlignment="1">
      <alignment horizontal="center" vertical="center" wrapText="1"/>
    </xf>
    <xf numFmtId="0" fontId="8" fillId="4" borderId="19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2" fillId="39" borderId="15" xfId="0" applyNumberFormat="1" applyFont="1" applyFill="1" applyBorder="1" applyAlignment="1">
      <alignment horizontal="center" vertical="center" wrapText="1"/>
    </xf>
    <xf numFmtId="0" fontId="11" fillId="4" borderId="11" xfId="0" applyFont="1" applyFill="1" applyBorder="1" applyAlignment="1">
      <alignment horizontal="center" vertical="center" wrapText="1"/>
    </xf>
    <xf numFmtId="0" fontId="12" fillId="39" borderId="11" xfId="0" applyNumberFormat="1" applyFont="1" applyFill="1" applyBorder="1" applyAlignment="1">
      <alignment horizontal="center" vertical="center" wrapText="1"/>
    </xf>
    <xf numFmtId="0" fontId="11" fillId="4" borderId="15" xfId="0" applyFont="1" applyFill="1" applyBorder="1" applyAlignment="1">
      <alignment horizontal="center" vertical="center" wrapText="1"/>
    </xf>
    <xf numFmtId="0" fontId="59" fillId="39" borderId="11" xfId="0" applyNumberFormat="1" applyFont="1" applyFill="1" applyBorder="1" applyAlignment="1">
      <alignment horizontal="center" vertical="center" wrapText="1"/>
    </xf>
    <xf numFmtId="0" fontId="12" fillId="4" borderId="11" xfId="0" applyFont="1" applyFill="1" applyBorder="1" applyAlignment="1">
      <alignment horizontal="center" vertical="center" wrapText="1"/>
    </xf>
    <xf numFmtId="0" fontId="12" fillId="39" borderId="16" xfId="0" applyNumberFormat="1" applyFont="1" applyFill="1" applyBorder="1" applyAlignment="1">
      <alignment horizontal="center" vertical="center" wrapText="1"/>
    </xf>
    <xf numFmtId="0" fontId="11" fillId="39" borderId="15" xfId="0" applyFont="1" applyFill="1" applyBorder="1" applyAlignment="1">
      <alignment horizontal="center" vertical="center" wrapText="1"/>
    </xf>
    <xf numFmtId="0" fontId="59" fillId="39" borderId="15" xfId="0" applyFont="1" applyFill="1" applyBorder="1" applyAlignment="1">
      <alignment horizontal="center" vertical="center" wrapText="1"/>
    </xf>
    <xf numFmtId="0" fontId="12" fillId="39" borderId="15" xfId="0" applyFont="1" applyFill="1" applyBorder="1" applyAlignment="1">
      <alignment horizontal="center" vertical="center" wrapText="1"/>
    </xf>
    <xf numFmtId="0" fontId="11" fillId="39" borderId="11" xfId="0" applyFont="1" applyFill="1" applyBorder="1" applyAlignment="1">
      <alignment horizontal="center" vertical="center" wrapText="1"/>
    </xf>
    <xf numFmtId="0" fontId="12" fillId="39" borderId="11" xfId="0" applyFont="1" applyFill="1" applyBorder="1" applyAlignment="1">
      <alignment horizontal="center" vertical="center" wrapText="1"/>
    </xf>
    <xf numFmtId="0" fontId="12" fillId="4" borderId="15" xfId="0" applyFont="1" applyFill="1" applyBorder="1" applyAlignment="1">
      <alignment horizontal="center" vertical="center" wrapText="1"/>
    </xf>
    <xf numFmtId="0" fontId="59" fillId="39" borderId="11" xfId="0" applyFont="1" applyFill="1" applyBorder="1" applyAlignment="1">
      <alignment horizontal="center" vertical="center" wrapText="1"/>
    </xf>
    <xf numFmtId="0" fontId="59" fillId="4" borderId="11" xfId="48" applyFont="1" applyFill="1" applyBorder="1" applyAlignment="1">
      <alignment horizontal="center" vertical="center" wrapText="1"/>
      <protection/>
    </xf>
    <xf numFmtId="0" fontId="12" fillId="39" borderId="16" xfId="0" applyFont="1" applyFill="1" applyBorder="1" applyAlignment="1">
      <alignment horizontal="center" vertical="center" wrapText="1"/>
    </xf>
    <xf numFmtId="0" fontId="12" fillId="4" borderId="11" xfId="0" applyFont="1" applyFill="1" applyBorder="1" applyAlignment="1">
      <alignment horizontal="center" vertical="justify" wrapText="1"/>
    </xf>
    <xf numFmtId="0" fontId="11" fillId="4" borderId="13" xfId="0" applyFont="1" applyFill="1" applyBorder="1" applyAlignment="1">
      <alignment horizontal="center" vertical="center" wrapText="1"/>
    </xf>
    <xf numFmtId="4" fontId="7" fillId="0" borderId="0" xfId="73" applyNumberFormat="1" applyFont="1" applyFill="1" applyBorder="1" applyAlignment="1" applyProtection="1">
      <alignment horizontal="center" vertical="center"/>
      <protection/>
    </xf>
    <xf numFmtId="0" fontId="11" fillId="39" borderId="16" xfId="0" applyFont="1" applyFill="1" applyBorder="1" applyAlignment="1">
      <alignment horizontal="center" vertical="center" wrapText="1"/>
    </xf>
    <xf numFmtId="170" fontId="10" fillId="4" borderId="12" xfId="73" applyFont="1" applyFill="1" applyBorder="1" applyAlignment="1">
      <alignment horizontal="center" vertical="center" wrapText="1"/>
    </xf>
    <xf numFmtId="0" fontId="60" fillId="40" borderId="11" xfId="0" applyNumberFormat="1" applyFont="1" applyFill="1" applyBorder="1" applyAlignment="1">
      <alignment horizontal="center" vertical="center" wrapText="1"/>
    </xf>
    <xf numFmtId="0" fontId="60" fillId="40" borderId="11" xfId="0" applyFont="1" applyFill="1" applyBorder="1" applyAlignment="1">
      <alignment horizontal="center" vertical="center" wrapText="1"/>
    </xf>
    <xf numFmtId="0" fontId="61" fillId="40" borderId="11" xfId="0" applyFont="1" applyFill="1" applyBorder="1" applyAlignment="1">
      <alignment horizontal="center" vertical="center" wrapText="1"/>
    </xf>
    <xf numFmtId="4" fontId="60" fillId="40" borderId="11" xfId="73" applyNumberFormat="1" applyFont="1" applyFill="1" applyBorder="1" applyAlignment="1" applyProtection="1">
      <alignment horizontal="center" vertical="center" wrapText="1"/>
      <protection/>
    </xf>
    <xf numFmtId="0" fontId="60" fillId="40" borderId="11" xfId="73" applyNumberFormat="1" applyFont="1" applyFill="1" applyBorder="1" applyAlignment="1" applyProtection="1">
      <alignment horizontal="center" vertical="center" wrapText="1"/>
      <protection/>
    </xf>
    <xf numFmtId="0" fontId="62" fillId="0" borderId="0" xfId="0" applyFont="1" applyAlignment="1">
      <alignment horizontal="left" vertical="center" wrapText="1"/>
    </xf>
    <xf numFmtId="0" fontId="40" fillId="0" borderId="0" xfId="48">
      <alignment/>
      <protection/>
    </xf>
    <xf numFmtId="0" fontId="63" fillId="0" borderId="0" xfId="48" applyFont="1" applyAlignment="1">
      <alignment horizontal="center" vertical="center"/>
      <protection/>
    </xf>
    <xf numFmtId="0" fontId="8" fillId="5" borderId="11" xfId="49" applyNumberFormat="1" applyFont="1" applyFill="1" applyBorder="1" applyAlignment="1">
      <alignment horizontal="center" vertical="center" wrapText="1"/>
      <protection/>
    </xf>
    <xf numFmtId="0" fontId="10" fillId="5" borderId="11" xfId="49" applyFont="1" applyFill="1" applyBorder="1" applyAlignment="1">
      <alignment horizontal="center" vertical="center" wrapText="1"/>
      <protection/>
    </xf>
    <xf numFmtId="0" fontId="8" fillId="5" borderId="11" xfId="49" applyFont="1" applyFill="1" applyBorder="1" applyAlignment="1">
      <alignment horizontal="center" vertical="center" wrapText="1"/>
      <protection/>
    </xf>
    <xf numFmtId="0" fontId="10" fillId="5" borderId="19" xfId="49" applyFont="1" applyFill="1" applyBorder="1" applyAlignment="1">
      <alignment horizontal="center" vertical="center" wrapText="1"/>
      <protection/>
    </xf>
    <xf numFmtId="0" fontId="8" fillId="41" borderId="11" xfId="49" applyFont="1" applyFill="1" applyBorder="1" applyAlignment="1">
      <alignment horizontal="center" vertical="center" wrapText="1"/>
      <protection/>
    </xf>
    <xf numFmtId="0" fontId="8" fillId="41" borderId="20" xfId="49" applyFont="1" applyFill="1" applyBorder="1" applyAlignment="1">
      <alignment horizontal="center" vertical="center" wrapText="1"/>
      <protection/>
    </xf>
    <xf numFmtId="0" fontId="10" fillId="5" borderId="13" xfId="49" applyFont="1" applyFill="1" applyBorder="1" applyAlignment="1">
      <alignment horizontal="center" vertical="center" wrapText="1"/>
      <protection/>
    </xf>
    <xf numFmtId="4" fontId="8" fillId="5" borderId="11" xfId="74" applyNumberFormat="1" applyFont="1" applyFill="1" applyBorder="1" applyAlignment="1" applyProtection="1">
      <alignment horizontal="center" vertical="center" wrapText="1"/>
      <protection/>
    </xf>
    <xf numFmtId="4" fontId="8" fillId="5" borderId="11" xfId="49" applyNumberFormat="1" applyFont="1" applyFill="1" applyBorder="1" applyAlignment="1">
      <alignment horizontal="center" vertical="center" wrapText="1"/>
      <protection/>
    </xf>
    <xf numFmtId="170" fontId="10" fillId="5" borderId="11" xfId="74" applyFont="1" applyFill="1" applyBorder="1" applyAlignment="1">
      <alignment horizontal="center" vertical="center" wrapText="1"/>
    </xf>
    <xf numFmtId="0" fontId="8" fillId="5" borderId="12" xfId="49" applyNumberFormat="1" applyFont="1" applyFill="1" applyBorder="1" applyAlignment="1">
      <alignment horizontal="center" vertical="center" wrapText="1"/>
      <protection/>
    </xf>
    <xf numFmtId="0" fontId="10" fillId="5" borderId="12" xfId="49" applyFont="1" applyFill="1" applyBorder="1" applyAlignment="1">
      <alignment horizontal="center" vertical="center" wrapText="1"/>
      <protection/>
    </xf>
    <xf numFmtId="0" fontId="8" fillId="5" borderId="12" xfId="49" applyFont="1" applyFill="1" applyBorder="1" applyAlignment="1">
      <alignment horizontal="center" vertical="center" wrapText="1"/>
      <protection/>
    </xf>
    <xf numFmtId="0" fontId="8" fillId="41" borderId="16" xfId="49" applyFont="1" applyFill="1" applyBorder="1" applyAlignment="1">
      <alignment horizontal="center" vertical="center" wrapText="1"/>
      <protection/>
    </xf>
    <xf numFmtId="4" fontId="8" fillId="5" borderId="12" xfId="74" applyNumberFormat="1" applyFont="1" applyFill="1" applyBorder="1" applyAlignment="1" applyProtection="1">
      <alignment horizontal="center" vertical="center" wrapText="1"/>
      <protection/>
    </xf>
    <xf numFmtId="186" fontId="58" fillId="5" borderId="11" xfId="49" applyNumberFormat="1" applyFont="1" applyFill="1" applyBorder="1" applyAlignment="1">
      <alignment horizontal="center" vertical="center" wrapText="1"/>
      <protection/>
    </xf>
    <xf numFmtId="0" fontId="8" fillId="5" borderId="13" xfId="49" applyNumberFormat="1" applyFont="1" applyFill="1" applyBorder="1" applyAlignment="1">
      <alignment horizontal="center" vertical="center" wrapText="1"/>
      <protection/>
    </xf>
    <xf numFmtId="0" fontId="10" fillId="5" borderId="21" xfId="49" applyFont="1" applyFill="1" applyBorder="1" applyAlignment="1">
      <alignment horizontal="center" vertical="center" wrapText="1"/>
      <protection/>
    </xf>
    <xf numFmtId="0" fontId="8" fillId="41" borderId="21" xfId="49" applyFont="1" applyFill="1" applyBorder="1" applyAlignment="1">
      <alignment horizontal="center" vertical="center" wrapText="1"/>
      <protection/>
    </xf>
    <xf numFmtId="4" fontId="8" fillId="5" borderId="13" xfId="74" applyNumberFormat="1" applyFont="1" applyFill="1" applyBorder="1" applyAlignment="1" applyProtection="1">
      <alignment horizontal="center" vertical="center" wrapText="1"/>
      <protection/>
    </xf>
    <xf numFmtId="0" fontId="10" fillId="41" borderId="11" xfId="49" applyNumberFormat="1" applyFont="1" applyFill="1" applyBorder="1" applyAlignment="1">
      <alignment horizontal="center" vertical="center" wrapText="1"/>
      <protection/>
    </xf>
    <xf numFmtId="0" fontId="10" fillId="41" borderId="11" xfId="49" applyFont="1" applyFill="1" applyBorder="1" applyAlignment="1">
      <alignment horizontal="center" vertical="center" wrapText="1"/>
      <protection/>
    </xf>
    <xf numFmtId="0" fontId="8" fillId="41" borderId="15" xfId="49" applyFont="1" applyFill="1" applyBorder="1" applyAlignment="1">
      <alignment horizontal="center" vertical="center" wrapText="1"/>
      <protection/>
    </xf>
    <xf numFmtId="0" fontId="10" fillId="5" borderId="15" xfId="49" applyFont="1" applyFill="1" applyBorder="1" applyAlignment="1">
      <alignment horizontal="center" vertical="center" wrapText="1"/>
      <protection/>
    </xf>
    <xf numFmtId="0" fontId="10" fillId="41" borderId="15" xfId="49" applyNumberFormat="1" applyFont="1" applyFill="1" applyBorder="1" applyAlignment="1">
      <alignment horizontal="center" vertical="center" wrapText="1"/>
      <protection/>
    </xf>
    <xf numFmtId="0" fontId="10" fillId="41" borderId="15" xfId="49" applyFont="1" applyFill="1" applyBorder="1" applyAlignment="1">
      <alignment horizontal="center" vertical="center" wrapText="1"/>
      <protection/>
    </xf>
    <xf numFmtId="3" fontId="10" fillId="5" borderId="11" xfId="49" applyNumberFormat="1" applyFont="1" applyFill="1" applyBorder="1" applyAlignment="1">
      <alignment horizontal="center" vertical="center" wrapText="1"/>
      <protection/>
    </xf>
    <xf numFmtId="3" fontId="10" fillId="41" borderId="15" xfId="49" applyNumberFormat="1" applyFont="1" applyFill="1" applyBorder="1" applyAlignment="1">
      <alignment horizontal="center" vertical="center" wrapText="1"/>
      <protection/>
    </xf>
    <xf numFmtId="0" fontId="58" fillId="5" borderId="11" xfId="49" applyFont="1" applyFill="1" applyBorder="1" applyAlignment="1">
      <alignment horizontal="center" vertical="center" wrapText="1"/>
      <protection/>
    </xf>
    <xf numFmtId="4" fontId="10" fillId="5" borderId="11" xfId="49" applyNumberFormat="1" applyFont="1" applyFill="1" applyBorder="1" applyAlignment="1">
      <alignment horizontal="center" vertical="center" wrapText="1"/>
      <protection/>
    </xf>
    <xf numFmtId="0" fontId="58" fillId="5" borderId="11" xfId="48" applyFont="1" applyFill="1" applyBorder="1" applyAlignment="1">
      <alignment horizontal="center" vertical="center" wrapText="1"/>
      <protection/>
    </xf>
    <xf numFmtId="185" fontId="8" fillId="5" borderId="11" xfId="49" applyNumberFormat="1" applyFont="1" applyFill="1" applyBorder="1" applyAlignment="1">
      <alignment horizontal="center" vertical="center" wrapText="1"/>
      <protection/>
    </xf>
    <xf numFmtId="3" fontId="10" fillId="41" borderId="16" xfId="49" applyNumberFormat="1" applyFont="1" applyFill="1" applyBorder="1" applyAlignment="1">
      <alignment horizontal="center" vertical="center" wrapText="1"/>
      <protection/>
    </xf>
    <xf numFmtId="0" fontId="10" fillId="41" borderId="16" xfId="49" applyNumberFormat="1" applyFont="1" applyFill="1" applyBorder="1" applyAlignment="1">
      <alignment horizontal="center" vertical="center" wrapText="1"/>
      <protection/>
    </xf>
    <xf numFmtId="0" fontId="10" fillId="41" borderId="16" xfId="49" applyFont="1" applyFill="1" applyBorder="1" applyAlignment="1">
      <alignment horizontal="center" vertical="center" wrapText="1"/>
      <protection/>
    </xf>
    <xf numFmtId="0" fontId="8" fillId="41" borderId="22" xfId="49" applyFont="1" applyFill="1" applyBorder="1" applyAlignment="1">
      <alignment horizontal="center" vertical="center" wrapText="1"/>
      <protection/>
    </xf>
    <xf numFmtId="3" fontId="10" fillId="5" borderId="13" xfId="49" applyNumberFormat="1" applyFont="1" applyFill="1" applyBorder="1" applyAlignment="1">
      <alignment horizontal="center" vertical="center" wrapText="1"/>
      <protection/>
    </xf>
    <xf numFmtId="0" fontId="8" fillId="5" borderId="11" xfId="74" applyNumberFormat="1" applyFont="1" applyFill="1" applyBorder="1" applyAlignment="1" applyProtection="1">
      <alignment horizontal="center" vertical="center" wrapText="1"/>
      <protection/>
    </xf>
    <xf numFmtId="0" fontId="35" fillId="5" borderId="13" xfId="49" applyFont="1" applyFill="1" applyBorder="1" applyAlignment="1">
      <alignment horizontal="center" vertical="center" wrapText="1"/>
      <protection/>
    </xf>
    <xf numFmtId="0" fontId="35" fillId="5" borderId="12" xfId="49" applyFont="1" applyFill="1" applyBorder="1" applyAlignment="1">
      <alignment horizontal="center" vertical="center" wrapText="1"/>
      <protection/>
    </xf>
    <xf numFmtId="0" fontId="35" fillId="5" borderId="11" xfId="49" applyFont="1" applyFill="1" applyBorder="1" applyAlignment="1">
      <alignment horizontal="center" vertical="justify" wrapText="1"/>
      <protection/>
    </xf>
    <xf numFmtId="0" fontId="35" fillId="5" borderId="21" xfId="49" applyFont="1" applyFill="1" applyBorder="1" applyAlignment="1">
      <alignment horizontal="center" vertical="center" wrapText="1"/>
      <protection/>
    </xf>
    <xf numFmtId="0" fontId="35" fillId="41" borderId="11" xfId="49" applyFont="1" applyFill="1" applyBorder="1" applyAlignment="1">
      <alignment horizontal="center" vertical="center" wrapText="1"/>
      <protection/>
    </xf>
    <xf numFmtId="0" fontId="35" fillId="5" borderId="15" xfId="49" applyFont="1" applyFill="1" applyBorder="1" applyAlignment="1">
      <alignment horizontal="center" vertical="center" wrapText="1"/>
      <protection/>
    </xf>
    <xf numFmtId="0" fontId="35" fillId="41" borderId="15" xfId="49" applyFont="1" applyFill="1" applyBorder="1" applyAlignment="1">
      <alignment horizontal="center" vertical="center" wrapText="1"/>
      <protection/>
    </xf>
    <xf numFmtId="0" fontId="35" fillId="5" borderId="11" xfId="49" applyFont="1" applyFill="1" applyBorder="1" applyAlignment="1">
      <alignment horizontal="center" vertical="center" wrapText="1"/>
      <protection/>
    </xf>
    <xf numFmtId="0" fontId="64" fillId="5" borderId="11" xfId="48" applyFont="1" applyFill="1" applyBorder="1" applyAlignment="1">
      <alignment horizontal="center" vertical="center" wrapText="1"/>
      <protection/>
    </xf>
    <xf numFmtId="0" fontId="36" fillId="5" borderId="11" xfId="49" applyFont="1" applyFill="1" applyBorder="1" applyAlignment="1">
      <alignment horizontal="center" vertical="center" wrapText="1"/>
      <protection/>
    </xf>
    <xf numFmtId="0" fontId="36" fillId="41" borderId="11" xfId="49" applyFont="1" applyFill="1" applyBorder="1" applyAlignment="1">
      <alignment horizontal="center" vertical="center" wrapText="1"/>
      <protection/>
    </xf>
    <xf numFmtId="0" fontId="36" fillId="41" borderId="23" xfId="49" applyFont="1" applyFill="1" applyBorder="1" applyAlignment="1">
      <alignment horizontal="center" vertical="center" wrapText="1"/>
      <protection/>
    </xf>
    <xf numFmtId="0" fontId="36" fillId="41" borderId="21" xfId="49" applyFont="1" applyFill="1" applyBorder="1" applyAlignment="1">
      <alignment horizontal="center" vertical="center" wrapText="1"/>
      <protection/>
    </xf>
    <xf numFmtId="0" fontId="36" fillId="41" borderId="15" xfId="49" applyFont="1" applyFill="1" applyBorder="1" applyAlignment="1">
      <alignment horizontal="center" vertical="center" wrapText="1"/>
      <protection/>
    </xf>
    <xf numFmtId="0" fontId="36" fillId="41" borderId="16" xfId="49" applyFont="1" applyFill="1" applyBorder="1" applyAlignment="1">
      <alignment horizontal="center" vertical="center" wrapText="1"/>
      <protection/>
    </xf>
    <xf numFmtId="0" fontId="36" fillId="5" borderId="12" xfId="49" applyFont="1" applyFill="1" applyBorder="1" applyAlignment="1">
      <alignment horizontal="center" vertical="center" wrapText="1"/>
      <protection/>
    </xf>
    <xf numFmtId="0" fontId="36" fillId="5" borderId="21" xfId="49" applyFont="1" applyFill="1" applyBorder="1" applyAlignment="1">
      <alignment horizontal="center" vertical="center" wrapText="1"/>
      <protection/>
    </xf>
    <xf numFmtId="0" fontId="35" fillId="41" borderId="11" xfId="49" applyNumberFormat="1" applyFont="1" applyFill="1" applyBorder="1" applyAlignment="1">
      <alignment horizontal="center" vertical="center" wrapText="1"/>
      <protection/>
    </xf>
    <xf numFmtId="0" fontId="36" fillId="5" borderId="15" xfId="49" applyFont="1" applyFill="1" applyBorder="1" applyAlignment="1">
      <alignment horizontal="center" vertical="center" wrapText="1"/>
      <protection/>
    </xf>
    <xf numFmtId="0" fontId="35" fillId="41" borderId="15" xfId="49" applyNumberFormat="1" applyFont="1" applyFill="1" applyBorder="1" applyAlignment="1">
      <alignment horizontal="center" vertical="center" wrapText="1"/>
      <protection/>
    </xf>
    <xf numFmtId="0" fontId="35" fillId="41" borderId="16" xfId="49" applyNumberFormat="1" applyFont="1" applyFill="1" applyBorder="1" applyAlignment="1">
      <alignment horizontal="center" vertical="center" wrapText="1"/>
      <protection/>
    </xf>
    <xf numFmtId="0" fontId="36" fillId="5" borderId="13" xfId="49" applyFont="1" applyFill="1" applyBorder="1" applyAlignment="1">
      <alignment horizontal="center" vertical="center" wrapText="1"/>
      <protection/>
    </xf>
    <xf numFmtId="0" fontId="36" fillId="41" borderId="18" xfId="49" applyFont="1" applyFill="1" applyBorder="1" applyAlignment="1">
      <alignment horizontal="center" vertical="center" wrapText="1"/>
      <protection/>
    </xf>
    <xf numFmtId="0" fontId="8" fillId="5" borderId="12" xfId="74" applyNumberFormat="1" applyFont="1" applyFill="1" applyBorder="1" applyAlignment="1" applyProtection="1">
      <alignment horizontal="center" vertical="center" wrapText="1"/>
      <protection/>
    </xf>
    <xf numFmtId="4" fontId="8" fillId="5" borderId="12" xfId="49" applyNumberFormat="1" applyFont="1" applyFill="1" applyBorder="1" applyAlignment="1">
      <alignment horizontal="center" vertical="center" wrapText="1"/>
      <protection/>
    </xf>
    <xf numFmtId="170" fontId="10" fillId="5" borderId="12" xfId="74" applyFont="1" applyFill="1" applyBorder="1" applyAlignment="1">
      <alignment horizontal="center" vertical="center" wrapText="1"/>
    </xf>
    <xf numFmtId="0" fontId="65" fillId="26" borderId="11" xfId="48" applyFont="1" applyFill="1" applyBorder="1">
      <alignment/>
      <protection/>
    </xf>
    <xf numFmtId="0" fontId="66" fillId="26" borderId="11" xfId="48" applyFont="1" applyFill="1" applyBorder="1">
      <alignment/>
      <protection/>
    </xf>
    <xf numFmtId="4" fontId="65" fillId="26" borderId="11" xfId="48" applyNumberFormat="1" applyFont="1" applyFill="1" applyBorder="1">
      <alignment/>
      <protection/>
    </xf>
    <xf numFmtId="0" fontId="67" fillId="0" borderId="0" xfId="48" applyFont="1" applyAlignment="1">
      <alignment horizontal="left" vertical="center"/>
      <protection/>
    </xf>
    <xf numFmtId="0" fontId="60" fillId="26" borderId="11" xfId="49" applyNumberFormat="1" applyFont="1" applyFill="1" applyBorder="1" applyAlignment="1">
      <alignment horizontal="center" vertical="center" wrapText="1"/>
      <protection/>
    </xf>
    <xf numFmtId="0" fontId="60" fillId="26" borderId="11" xfId="49" applyFont="1" applyFill="1" applyBorder="1" applyAlignment="1">
      <alignment horizontal="center" vertical="center" wrapText="1"/>
      <protection/>
    </xf>
    <xf numFmtId="0" fontId="68" fillId="26" borderId="11" xfId="49" applyFont="1" applyFill="1" applyBorder="1" applyAlignment="1">
      <alignment horizontal="center" vertical="center" wrapText="1"/>
      <protection/>
    </xf>
    <xf numFmtId="4" fontId="60" fillId="26" borderId="11" xfId="74" applyNumberFormat="1" applyFont="1" applyFill="1" applyBorder="1" applyAlignment="1" applyProtection="1">
      <alignment horizontal="center" vertical="center" wrapText="1"/>
      <protection/>
    </xf>
    <xf numFmtId="0" fontId="60" fillId="26" borderId="11" xfId="74" applyNumberFormat="1" applyFont="1" applyFill="1" applyBorder="1" applyAlignment="1" applyProtection="1">
      <alignment horizontal="center" vertical="center" wrapText="1"/>
      <protection/>
    </xf>
  </cellXfs>
  <cellStyles count="6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Moeda 2" xfId="46"/>
    <cellStyle name="Neutro" xfId="47"/>
    <cellStyle name="Normal 2" xfId="48"/>
    <cellStyle name="Normal 3" xfId="49"/>
    <cellStyle name="Nota" xfId="50"/>
    <cellStyle name="Percent" xfId="51"/>
    <cellStyle name="Ruim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1 1" xfId="59"/>
    <cellStyle name="Título 1 1 1" xfId="60"/>
    <cellStyle name="Título 1 1 1 1" xfId="61"/>
    <cellStyle name="Título 1 1 1 1 1" xfId="62"/>
    <cellStyle name="Título 1 1 1 1 1 1" xfId="63"/>
    <cellStyle name="Título 1 1 1 1 1 1 1" xfId="64"/>
    <cellStyle name="Título 1 1 1 1 1 1 1 1" xfId="65"/>
    <cellStyle name="Título 1 1 1 1 1 1 1 1 1" xfId="66"/>
    <cellStyle name="Título 1 1 1 1 1 1 1 1 1 1" xfId="67"/>
    <cellStyle name="Título 1 1 1 1 1 1 1 1 1 1 1" xfId="68"/>
    <cellStyle name="Título 2" xfId="69"/>
    <cellStyle name="Título 3" xfId="70"/>
    <cellStyle name="Título 4" xfId="71"/>
    <cellStyle name="Total" xfId="72"/>
    <cellStyle name="Comma" xfId="73"/>
    <cellStyle name="Vírgula 2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utemberg.ribeiro@ifpr.edu.br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A170"/>
  <sheetViews>
    <sheetView tabSelected="1" zoomScaleSheetLayoutView="25" zoomScalePageLayoutView="0" workbookViewId="0" topLeftCell="A1">
      <pane xSplit="2" ySplit="2" topLeftCell="C3" activePane="bottomRight" state="frozen"/>
      <selection pane="topLeft" activeCell="A1" sqref="A1"/>
      <selection pane="topRight" activeCell="D1" sqref="D1"/>
      <selection pane="bottomLeft" activeCell="A2" sqref="A2"/>
      <selection pane="bottomRight" activeCell="P2" sqref="P2"/>
    </sheetView>
  </sheetViews>
  <sheetFormatPr defaultColWidth="9.140625" defaultRowHeight="12.75"/>
  <cols>
    <col min="1" max="1" width="15.7109375" style="17" customWidth="1"/>
    <col min="2" max="2" width="15.7109375" style="18" customWidth="1"/>
    <col min="3" max="3" width="15.7109375" style="64" customWidth="1"/>
    <col min="4" max="5" width="15.7109375" style="18" customWidth="1"/>
    <col min="6" max="6" width="15.7109375" style="64" customWidth="1"/>
    <col min="7" max="7" width="15.7109375" style="18" customWidth="1"/>
    <col min="8" max="8" width="15.7109375" style="64" customWidth="1"/>
    <col min="9" max="12" width="15.7109375" style="19" customWidth="1"/>
    <col min="13" max="13" width="15.7109375" style="20" customWidth="1"/>
    <col min="14" max="14" width="15.7109375" style="21" customWidth="1"/>
    <col min="15" max="15" width="15.7109375" style="22" customWidth="1"/>
    <col min="16" max="16" width="15.7109375" style="18" customWidth="1"/>
    <col min="17" max="16384" width="9.140625" style="1" customWidth="1"/>
  </cols>
  <sheetData>
    <row r="1" spans="4:9" ht="51" customHeight="1">
      <c r="D1" s="16"/>
      <c r="I1" s="83" t="s">
        <v>554</v>
      </c>
    </row>
    <row r="2" spans="1:16" s="5" customFormat="1" ht="13.5">
      <c r="A2" s="86" t="s">
        <v>0</v>
      </c>
      <c r="B2" s="87" t="s">
        <v>1</v>
      </c>
      <c r="C2" s="88" t="s">
        <v>2</v>
      </c>
      <c r="D2" s="87"/>
      <c r="E2" s="87" t="s">
        <v>3</v>
      </c>
      <c r="F2" s="88" t="s">
        <v>4</v>
      </c>
      <c r="G2" s="87" t="s">
        <v>5</v>
      </c>
      <c r="H2" s="88" t="s">
        <v>6</v>
      </c>
      <c r="I2" s="89" t="s">
        <v>7</v>
      </c>
      <c r="J2" s="89" t="s">
        <v>8</v>
      </c>
      <c r="K2" s="89" t="s">
        <v>9</v>
      </c>
      <c r="L2" s="89" t="s">
        <v>10</v>
      </c>
      <c r="M2" s="89" t="s">
        <v>11</v>
      </c>
      <c r="N2" s="90" t="s">
        <v>549</v>
      </c>
      <c r="O2" s="89" t="s">
        <v>550</v>
      </c>
      <c r="P2" s="89" t="s">
        <v>551</v>
      </c>
    </row>
    <row r="3" spans="1:16" s="5" customFormat="1" ht="33">
      <c r="A3" s="23" t="s">
        <v>21</v>
      </c>
      <c r="B3" s="24">
        <v>47396</v>
      </c>
      <c r="C3" s="65" t="s">
        <v>531</v>
      </c>
      <c r="D3" s="24" t="s">
        <v>15</v>
      </c>
      <c r="E3" s="25" t="s">
        <v>30</v>
      </c>
      <c r="F3" s="72" t="s">
        <v>513</v>
      </c>
      <c r="G3" s="26" t="s">
        <v>14</v>
      </c>
      <c r="H3" s="74" t="s">
        <v>31</v>
      </c>
      <c r="I3" s="27">
        <v>671845</v>
      </c>
      <c r="J3" s="27">
        <v>91200</v>
      </c>
      <c r="K3" s="27">
        <v>236955</v>
      </c>
      <c r="L3" s="27">
        <f>SUM(I3:K3)</f>
        <v>1000000</v>
      </c>
      <c r="M3" s="27">
        <v>1000000</v>
      </c>
      <c r="N3" s="28">
        <v>13</v>
      </c>
      <c r="O3" s="29">
        <v>1000000</v>
      </c>
      <c r="P3" s="30">
        <f>SUM(M3-O3)</f>
        <v>0</v>
      </c>
    </row>
    <row r="4" spans="1:16" ht="25.5">
      <c r="A4" s="23" t="s">
        <v>22</v>
      </c>
      <c r="B4" s="24">
        <v>47223</v>
      </c>
      <c r="C4" s="65" t="s">
        <v>532</v>
      </c>
      <c r="D4" s="24" t="s">
        <v>13</v>
      </c>
      <c r="E4" s="25" t="s">
        <v>32</v>
      </c>
      <c r="F4" s="72" t="s">
        <v>513</v>
      </c>
      <c r="G4" s="26" t="s">
        <v>14</v>
      </c>
      <c r="H4" s="74" t="s">
        <v>33</v>
      </c>
      <c r="I4" s="27">
        <v>622034.41</v>
      </c>
      <c r="J4" s="27">
        <v>72700</v>
      </c>
      <c r="K4" s="27">
        <v>305265.59</v>
      </c>
      <c r="L4" s="27">
        <f aca="true" t="shared" si="0" ref="L4:L67">SUM(I4:K4)</f>
        <v>1000000</v>
      </c>
      <c r="M4" s="27">
        <v>1000000</v>
      </c>
      <c r="N4" s="28">
        <v>13</v>
      </c>
      <c r="O4" s="29">
        <v>1000000</v>
      </c>
      <c r="P4" s="30">
        <f aca="true" t="shared" si="1" ref="P4:P67">SUM(M4-O4)</f>
        <v>0</v>
      </c>
    </row>
    <row r="5" spans="1:16" ht="33">
      <c r="A5" s="23" t="s">
        <v>23</v>
      </c>
      <c r="B5" s="28">
        <v>47376</v>
      </c>
      <c r="C5" s="66" t="s">
        <v>527</v>
      </c>
      <c r="D5" s="28" t="s">
        <v>16</v>
      </c>
      <c r="E5" s="28" t="s">
        <v>34</v>
      </c>
      <c r="F5" s="72" t="s">
        <v>513</v>
      </c>
      <c r="G5" s="26" t="s">
        <v>14</v>
      </c>
      <c r="H5" s="70" t="s">
        <v>35</v>
      </c>
      <c r="I5" s="27">
        <v>289844</v>
      </c>
      <c r="J5" s="27">
        <v>256800</v>
      </c>
      <c r="K5" s="27">
        <v>203356</v>
      </c>
      <c r="L5" s="27">
        <f t="shared" si="0"/>
        <v>750000</v>
      </c>
      <c r="M5" s="27">
        <v>750000</v>
      </c>
      <c r="N5" s="28">
        <v>19</v>
      </c>
      <c r="O5" s="29">
        <v>750000</v>
      </c>
      <c r="P5" s="30">
        <f t="shared" si="1"/>
        <v>0</v>
      </c>
    </row>
    <row r="6" spans="1:16" ht="25.5">
      <c r="A6" s="23" t="s">
        <v>24</v>
      </c>
      <c r="B6" s="28">
        <v>47122</v>
      </c>
      <c r="C6" s="66" t="s">
        <v>528</v>
      </c>
      <c r="D6" s="28" t="s">
        <v>20</v>
      </c>
      <c r="E6" s="28" t="s">
        <v>36</v>
      </c>
      <c r="F6" s="72" t="s">
        <v>513</v>
      </c>
      <c r="G6" s="26" t="s">
        <v>14</v>
      </c>
      <c r="H6" s="70" t="s">
        <v>37</v>
      </c>
      <c r="I6" s="27">
        <v>138066.46</v>
      </c>
      <c r="J6" s="27">
        <v>29100</v>
      </c>
      <c r="K6" s="27">
        <v>82833.54</v>
      </c>
      <c r="L6" s="27">
        <f t="shared" si="0"/>
        <v>250000</v>
      </c>
      <c r="M6" s="27">
        <v>250000</v>
      </c>
      <c r="N6" s="28">
        <v>5</v>
      </c>
      <c r="O6" s="29">
        <v>250000</v>
      </c>
      <c r="P6" s="30">
        <f t="shared" si="1"/>
        <v>0</v>
      </c>
    </row>
    <row r="7" spans="1:16" ht="41.25">
      <c r="A7" s="23" t="s">
        <v>25</v>
      </c>
      <c r="B7" s="28">
        <v>47629</v>
      </c>
      <c r="C7" s="66" t="s">
        <v>529</v>
      </c>
      <c r="D7" s="28" t="s">
        <v>29</v>
      </c>
      <c r="E7" s="28" t="s">
        <v>38</v>
      </c>
      <c r="F7" s="72" t="s">
        <v>513</v>
      </c>
      <c r="G7" s="26" t="s">
        <v>14</v>
      </c>
      <c r="H7" s="70" t="s">
        <v>39</v>
      </c>
      <c r="I7" s="27">
        <v>24000</v>
      </c>
      <c r="J7" s="27">
        <v>115200</v>
      </c>
      <c r="K7" s="27">
        <v>10800</v>
      </c>
      <c r="L7" s="27">
        <f t="shared" si="0"/>
        <v>150000</v>
      </c>
      <c r="M7" s="27">
        <v>150000</v>
      </c>
      <c r="N7" s="28">
        <v>5</v>
      </c>
      <c r="O7" s="29">
        <v>150000</v>
      </c>
      <c r="P7" s="30">
        <f t="shared" si="1"/>
        <v>0</v>
      </c>
    </row>
    <row r="8" spans="1:16" ht="25.5">
      <c r="A8" s="23" t="s">
        <v>26</v>
      </c>
      <c r="B8" s="28">
        <v>47395</v>
      </c>
      <c r="C8" s="66" t="s">
        <v>530</v>
      </c>
      <c r="D8" s="28" t="s">
        <v>19</v>
      </c>
      <c r="E8" s="28" t="s">
        <v>40</v>
      </c>
      <c r="F8" s="72" t="s">
        <v>513</v>
      </c>
      <c r="G8" s="26" t="s">
        <v>14</v>
      </c>
      <c r="H8" s="70" t="s">
        <v>41</v>
      </c>
      <c r="I8" s="27">
        <v>663672.01</v>
      </c>
      <c r="J8" s="27">
        <v>25400</v>
      </c>
      <c r="K8" s="27">
        <v>310927.99</v>
      </c>
      <c r="L8" s="27">
        <f t="shared" si="0"/>
        <v>1000000</v>
      </c>
      <c r="M8" s="27">
        <v>1000000</v>
      </c>
      <c r="N8" s="28">
        <v>3</v>
      </c>
      <c r="O8" s="29">
        <v>1000000</v>
      </c>
      <c r="P8" s="30">
        <f t="shared" si="1"/>
        <v>0</v>
      </c>
    </row>
    <row r="9" spans="1:16" ht="24.75">
      <c r="A9" s="23" t="s">
        <v>27</v>
      </c>
      <c r="B9" s="28">
        <v>47357</v>
      </c>
      <c r="C9" s="66" t="s">
        <v>535</v>
      </c>
      <c r="D9" s="28" t="s">
        <v>17</v>
      </c>
      <c r="E9" s="28" t="s">
        <v>42</v>
      </c>
      <c r="F9" s="72" t="s">
        <v>513</v>
      </c>
      <c r="G9" s="26" t="s">
        <v>14</v>
      </c>
      <c r="H9" s="70" t="s">
        <v>43</v>
      </c>
      <c r="I9" s="27">
        <v>82440</v>
      </c>
      <c r="J9" s="27">
        <v>52800</v>
      </c>
      <c r="K9" s="27">
        <v>114760</v>
      </c>
      <c r="L9" s="27">
        <f t="shared" si="0"/>
        <v>250000</v>
      </c>
      <c r="M9" s="27">
        <v>250000</v>
      </c>
      <c r="N9" s="28">
        <v>2</v>
      </c>
      <c r="O9" s="29">
        <v>250000</v>
      </c>
      <c r="P9" s="30">
        <f t="shared" si="1"/>
        <v>0</v>
      </c>
    </row>
    <row r="10" spans="1:16" ht="33">
      <c r="A10" s="23" t="s">
        <v>83</v>
      </c>
      <c r="B10" s="24">
        <v>47807</v>
      </c>
      <c r="C10" s="65" t="s">
        <v>530</v>
      </c>
      <c r="D10" s="24" t="s">
        <v>19</v>
      </c>
      <c r="E10" s="25" t="s">
        <v>93</v>
      </c>
      <c r="F10" s="72" t="s">
        <v>82</v>
      </c>
      <c r="G10" s="26" t="s">
        <v>73</v>
      </c>
      <c r="H10" s="74" t="s">
        <v>94</v>
      </c>
      <c r="I10" s="27">
        <v>36900</v>
      </c>
      <c r="J10" s="27"/>
      <c r="K10" s="27"/>
      <c r="L10" s="27">
        <f t="shared" si="0"/>
        <v>36900</v>
      </c>
      <c r="M10" s="27">
        <v>36900</v>
      </c>
      <c r="N10" s="28">
        <v>0</v>
      </c>
      <c r="O10" s="29">
        <v>36900</v>
      </c>
      <c r="P10" s="30">
        <f t="shared" si="1"/>
        <v>0</v>
      </c>
    </row>
    <row r="11" spans="1:16" ht="24.75">
      <c r="A11" s="23" t="s">
        <v>47</v>
      </c>
      <c r="B11" s="28">
        <v>47942</v>
      </c>
      <c r="C11" s="66" t="s">
        <v>534</v>
      </c>
      <c r="D11" s="28" t="s">
        <v>48</v>
      </c>
      <c r="E11" s="28" t="s">
        <v>49</v>
      </c>
      <c r="F11" s="72" t="s">
        <v>28</v>
      </c>
      <c r="G11" s="26" t="s">
        <v>14</v>
      </c>
      <c r="H11" s="70" t="s">
        <v>50</v>
      </c>
      <c r="I11" s="27">
        <f>30620+2000+317262+29034+21000</f>
        <v>399916</v>
      </c>
      <c r="J11" s="27"/>
      <c r="K11" s="27">
        <v>250084</v>
      </c>
      <c r="L11" s="27">
        <f t="shared" si="0"/>
        <v>650000</v>
      </c>
      <c r="M11" s="27">
        <v>650000</v>
      </c>
      <c r="N11" s="28">
        <v>0</v>
      </c>
      <c r="O11" s="29">
        <v>650000</v>
      </c>
      <c r="P11" s="30">
        <f t="shared" si="1"/>
        <v>0</v>
      </c>
    </row>
    <row r="12" spans="1:16" ht="33">
      <c r="A12" s="23" t="s">
        <v>51</v>
      </c>
      <c r="B12" s="28">
        <v>47856</v>
      </c>
      <c r="C12" s="66" t="s">
        <v>538</v>
      </c>
      <c r="D12" s="28" t="s">
        <v>52</v>
      </c>
      <c r="E12" s="28" t="s">
        <v>53</v>
      </c>
      <c r="F12" s="72" t="s">
        <v>513</v>
      </c>
      <c r="G12" s="26" t="s">
        <v>14</v>
      </c>
      <c r="H12" s="70" t="s">
        <v>54</v>
      </c>
      <c r="I12" s="27">
        <f>6080.1+2960+109025.82+4236.36+10087</f>
        <v>132389.28000000003</v>
      </c>
      <c r="J12" s="27">
        <v>62400</v>
      </c>
      <c r="K12" s="27">
        <v>55210.72</v>
      </c>
      <c r="L12" s="27">
        <f t="shared" si="0"/>
        <v>250000.00000000003</v>
      </c>
      <c r="M12" s="27">
        <v>250000</v>
      </c>
      <c r="N12" s="28">
        <v>10</v>
      </c>
      <c r="O12" s="29">
        <v>250000</v>
      </c>
      <c r="P12" s="30">
        <f t="shared" si="1"/>
        <v>0</v>
      </c>
    </row>
    <row r="13" spans="1:16" ht="25.5">
      <c r="A13" s="23" t="s">
        <v>65</v>
      </c>
      <c r="B13" s="28">
        <v>46824</v>
      </c>
      <c r="C13" s="66" t="s">
        <v>532</v>
      </c>
      <c r="D13" s="28" t="s">
        <v>13</v>
      </c>
      <c r="E13" s="28" t="s">
        <v>66</v>
      </c>
      <c r="F13" s="72" t="s">
        <v>552</v>
      </c>
      <c r="G13" s="26" t="s">
        <v>67</v>
      </c>
      <c r="H13" s="70" t="s">
        <v>68</v>
      </c>
      <c r="I13" s="27">
        <v>239164</v>
      </c>
      <c r="J13" s="27"/>
      <c r="K13" s="27">
        <v>158796</v>
      </c>
      <c r="L13" s="27">
        <f t="shared" si="0"/>
        <v>397960</v>
      </c>
      <c r="M13" s="27">
        <f aca="true" t="shared" si="2" ref="M13:M19">SUM(I13:K13)</f>
        <v>397960</v>
      </c>
      <c r="N13" s="28">
        <v>0</v>
      </c>
      <c r="O13" s="29">
        <v>397960</v>
      </c>
      <c r="P13" s="30">
        <f t="shared" si="1"/>
        <v>0</v>
      </c>
    </row>
    <row r="14" spans="1:16" ht="41.25">
      <c r="A14" s="23" t="s">
        <v>69</v>
      </c>
      <c r="B14" s="28">
        <v>46885</v>
      </c>
      <c r="C14" s="66" t="s">
        <v>532</v>
      </c>
      <c r="D14" s="28" t="s">
        <v>13</v>
      </c>
      <c r="E14" s="28" t="s">
        <v>32</v>
      </c>
      <c r="F14" s="72" t="s">
        <v>507</v>
      </c>
      <c r="G14" s="26" t="s">
        <v>64</v>
      </c>
      <c r="H14" s="70" t="s">
        <v>70</v>
      </c>
      <c r="I14" s="27">
        <f>159201.08+12000+4400+23016.28+4600+4000</f>
        <v>207217.36</v>
      </c>
      <c r="J14" s="27">
        <f>24000+36000</f>
        <v>60000</v>
      </c>
      <c r="K14" s="27">
        <v>132782.64</v>
      </c>
      <c r="L14" s="27">
        <f t="shared" si="0"/>
        <v>400000</v>
      </c>
      <c r="M14" s="27">
        <f t="shared" si="2"/>
        <v>400000</v>
      </c>
      <c r="N14" s="28">
        <v>4</v>
      </c>
      <c r="O14" s="29">
        <v>400000</v>
      </c>
      <c r="P14" s="30">
        <f t="shared" si="1"/>
        <v>0</v>
      </c>
    </row>
    <row r="15" spans="1:16" ht="49.5">
      <c r="A15" s="23" t="s">
        <v>71</v>
      </c>
      <c r="B15" s="32">
        <v>46765</v>
      </c>
      <c r="C15" s="67" t="s">
        <v>532</v>
      </c>
      <c r="D15" s="32" t="s">
        <v>13</v>
      </c>
      <c r="E15" s="33" t="s">
        <v>72</v>
      </c>
      <c r="F15" s="72" t="s">
        <v>507</v>
      </c>
      <c r="G15" s="26" t="s">
        <v>73</v>
      </c>
      <c r="H15" s="76" t="s">
        <v>74</v>
      </c>
      <c r="I15" s="27">
        <f>120914.8+15000+35000</f>
        <v>170914.8</v>
      </c>
      <c r="J15" s="27">
        <v>36000</v>
      </c>
      <c r="K15" s="27">
        <v>193000</v>
      </c>
      <c r="L15" s="27">
        <f t="shared" si="0"/>
        <v>399914.8</v>
      </c>
      <c r="M15" s="27">
        <f t="shared" si="2"/>
        <v>399914.8</v>
      </c>
      <c r="N15" s="28">
        <v>2</v>
      </c>
      <c r="O15" s="29">
        <v>399914.8</v>
      </c>
      <c r="P15" s="30">
        <f t="shared" si="1"/>
        <v>0</v>
      </c>
    </row>
    <row r="16" spans="1:16" ht="49.5">
      <c r="A16" s="23" t="s">
        <v>75</v>
      </c>
      <c r="B16" s="32">
        <v>46843</v>
      </c>
      <c r="C16" s="67" t="s">
        <v>531</v>
      </c>
      <c r="D16" s="32" t="s">
        <v>15</v>
      </c>
      <c r="E16" s="33" t="s">
        <v>76</v>
      </c>
      <c r="F16" s="72" t="s">
        <v>507</v>
      </c>
      <c r="G16" s="26" t="s">
        <v>73</v>
      </c>
      <c r="H16" s="76" t="s">
        <v>77</v>
      </c>
      <c r="I16" s="27">
        <v>201000</v>
      </c>
      <c r="J16" s="27">
        <v>39000</v>
      </c>
      <c r="K16" s="27">
        <v>160000</v>
      </c>
      <c r="L16" s="27">
        <f t="shared" si="0"/>
        <v>400000</v>
      </c>
      <c r="M16" s="27">
        <f t="shared" si="2"/>
        <v>400000</v>
      </c>
      <c r="N16" s="28">
        <v>1</v>
      </c>
      <c r="O16" s="29">
        <v>400000</v>
      </c>
      <c r="P16" s="30">
        <f t="shared" si="1"/>
        <v>0</v>
      </c>
    </row>
    <row r="17" spans="1:16" ht="25.5">
      <c r="A17" s="23" t="s">
        <v>78</v>
      </c>
      <c r="B17" s="28">
        <v>46744</v>
      </c>
      <c r="C17" s="66" t="s">
        <v>530</v>
      </c>
      <c r="D17" s="28" t="s">
        <v>19</v>
      </c>
      <c r="E17" s="28" t="s">
        <v>79</v>
      </c>
      <c r="F17" s="72" t="s">
        <v>507</v>
      </c>
      <c r="G17" s="26" t="s">
        <v>80</v>
      </c>
      <c r="H17" s="70" t="s">
        <v>81</v>
      </c>
      <c r="I17" s="27">
        <v>168006.52</v>
      </c>
      <c r="J17" s="27">
        <v>72000</v>
      </c>
      <c r="K17" s="27">
        <v>159076.28</v>
      </c>
      <c r="L17" s="27">
        <f t="shared" si="0"/>
        <v>399082.8</v>
      </c>
      <c r="M17" s="27">
        <f t="shared" si="2"/>
        <v>399082.8</v>
      </c>
      <c r="N17" s="28">
        <v>4</v>
      </c>
      <c r="O17" s="29">
        <v>399082.8</v>
      </c>
      <c r="P17" s="30">
        <f t="shared" si="1"/>
        <v>0</v>
      </c>
    </row>
    <row r="18" spans="1:16" ht="25.5">
      <c r="A18" s="23" t="s">
        <v>56</v>
      </c>
      <c r="B18" s="34">
        <v>47604</v>
      </c>
      <c r="C18" s="68" t="s">
        <v>539</v>
      </c>
      <c r="D18" s="34" t="s">
        <v>57</v>
      </c>
      <c r="E18" s="34" t="s">
        <v>58</v>
      </c>
      <c r="F18" s="72" t="s">
        <v>28</v>
      </c>
      <c r="G18" s="26" t="s">
        <v>14</v>
      </c>
      <c r="H18" s="77" t="s">
        <v>59</v>
      </c>
      <c r="I18" s="27">
        <f>26581.44+14875+36295.68+29000</f>
        <v>106752.12</v>
      </c>
      <c r="J18" s="27"/>
      <c r="K18" s="27">
        <v>143247.88</v>
      </c>
      <c r="L18" s="27">
        <f t="shared" si="0"/>
        <v>250000</v>
      </c>
      <c r="M18" s="27">
        <f>SUM(I18:K18)</f>
        <v>250000</v>
      </c>
      <c r="N18" s="28">
        <v>0</v>
      </c>
      <c r="O18" s="29">
        <v>250000</v>
      </c>
      <c r="P18" s="30">
        <f t="shared" si="1"/>
        <v>0</v>
      </c>
    </row>
    <row r="19" spans="1:16" ht="25.5">
      <c r="A19" s="23" t="s">
        <v>60</v>
      </c>
      <c r="B19" s="34">
        <v>47110</v>
      </c>
      <c r="C19" s="68" t="s">
        <v>536</v>
      </c>
      <c r="D19" s="34" t="s">
        <v>61</v>
      </c>
      <c r="E19" s="34" t="s">
        <v>62</v>
      </c>
      <c r="F19" s="72" t="s">
        <v>28</v>
      </c>
      <c r="G19" s="26" t="s">
        <v>14</v>
      </c>
      <c r="H19" s="77" t="s">
        <v>63</v>
      </c>
      <c r="I19" s="27">
        <f>47720+6690+249629.31+39320+43610</f>
        <v>386969.31</v>
      </c>
      <c r="J19" s="27"/>
      <c r="K19" s="27">
        <v>263030.69</v>
      </c>
      <c r="L19" s="27">
        <f t="shared" si="0"/>
        <v>650000</v>
      </c>
      <c r="M19" s="27">
        <f t="shared" si="2"/>
        <v>650000</v>
      </c>
      <c r="N19" s="28">
        <v>0</v>
      </c>
      <c r="O19" s="29">
        <v>650000</v>
      </c>
      <c r="P19" s="30">
        <f t="shared" si="1"/>
        <v>0</v>
      </c>
    </row>
    <row r="20" spans="1:16" ht="41.25">
      <c r="A20" s="35" t="s">
        <v>87</v>
      </c>
      <c r="B20" s="36">
        <v>47967</v>
      </c>
      <c r="C20" s="69" t="s">
        <v>88</v>
      </c>
      <c r="D20" s="36" t="s">
        <v>89</v>
      </c>
      <c r="E20" s="37" t="s">
        <v>90</v>
      </c>
      <c r="F20" s="73" t="s">
        <v>91</v>
      </c>
      <c r="G20" s="38" t="s">
        <v>67</v>
      </c>
      <c r="H20" s="78" t="s">
        <v>92</v>
      </c>
      <c r="I20" s="39">
        <v>15000</v>
      </c>
      <c r="J20" s="39"/>
      <c r="K20" s="39"/>
      <c r="L20" s="39">
        <f t="shared" si="0"/>
        <v>15000</v>
      </c>
      <c r="M20" s="39">
        <v>15000</v>
      </c>
      <c r="N20" s="40">
        <v>0</v>
      </c>
      <c r="O20" s="41">
        <v>15000</v>
      </c>
      <c r="P20" s="42">
        <f t="shared" si="1"/>
        <v>0</v>
      </c>
    </row>
    <row r="21" spans="1:16" ht="25.5">
      <c r="A21" s="23" t="s">
        <v>84</v>
      </c>
      <c r="B21" s="32">
        <v>47962</v>
      </c>
      <c r="C21" s="67" t="s">
        <v>530</v>
      </c>
      <c r="D21" s="32" t="s">
        <v>19</v>
      </c>
      <c r="E21" s="33" t="s">
        <v>85</v>
      </c>
      <c r="F21" s="74" t="s">
        <v>506</v>
      </c>
      <c r="G21" s="26" t="s">
        <v>80</v>
      </c>
      <c r="H21" s="76" t="s">
        <v>86</v>
      </c>
      <c r="I21" s="27">
        <v>30400</v>
      </c>
      <c r="J21" s="27">
        <v>103600</v>
      </c>
      <c r="K21" s="27"/>
      <c r="L21" s="27">
        <f t="shared" si="0"/>
        <v>134000</v>
      </c>
      <c r="M21" s="27">
        <v>134000</v>
      </c>
      <c r="N21" s="28">
        <v>6</v>
      </c>
      <c r="O21" s="29">
        <v>134000</v>
      </c>
      <c r="P21" s="30">
        <f t="shared" si="1"/>
        <v>0</v>
      </c>
    </row>
    <row r="22" spans="1:16" ht="57.75">
      <c r="A22" s="23" t="s">
        <v>95</v>
      </c>
      <c r="B22" s="24">
        <v>47541</v>
      </c>
      <c r="C22" s="65" t="s">
        <v>537</v>
      </c>
      <c r="D22" s="24" t="s">
        <v>96</v>
      </c>
      <c r="E22" s="25" t="s">
        <v>97</v>
      </c>
      <c r="F22" s="72" t="s">
        <v>515</v>
      </c>
      <c r="G22" s="26" t="s">
        <v>14</v>
      </c>
      <c r="H22" s="74" t="s">
        <v>98</v>
      </c>
      <c r="I22" s="27"/>
      <c r="J22" s="27">
        <v>72000</v>
      </c>
      <c r="K22" s="27"/>
      <c r="L22" s="27">
        <f t="shared" si="0"/>
        <v>72000</v>
      </c>
      <c r="M22" s="27">
        <v>72000</v>
      </c>
      <c r="N22" s="28">
        <v>15</v>
      </c>
      <c r="O22" s="29">
        <v>72000</v>
      </c>
      <c r="P22" s="30">
        <f t="shared" si="1"/>
        <v>0</v>
      </c>
    </row>
    <row r="23" spans="1:16" ht="33">
      <c r="A23" s="23" t="s">
        <v>99</v>
      </c>
      <c r="B23" s="43">
        <v>47348</v>
      </c>
      <c r="C23" s="65" t="s">
        <v>537</v>
      </c>
      <c r="D23" s="24" t="s">
        <v>96</v>
      </c>
      <c r="E23" s="25" t="s">
        <v>100</v>
      </c>
      <c r="F23" s="72" t="s">
        <v>553</v>
      </c>
      <c r="G23" s="26" t="s">
        <v>14</v>
      </c>
      <c r="H23" s="74" t="s">
        <v>101</v>
      </c>
      <c r="I23" s="27"/>
      <c r="J23" s="27">
        <v>19200</v>
      </c>
      <c r="K23" s="27"/>
      <c r="L23" s="27">
        <f t="shared" si="0"/>
        <v>19200</v>
      </c>
      <c r="M23" s="27">
        <v>19200</v>
      </c>
      <c r="N23" s="28">
        <v>4</v>
      </c>
      <c r="O23" s="29">
        <v>19200</v>
      </c>
      <c r="P23" s="30">
        <f t="shared" si="1"/>
        <v>0</v>
      </c>
    </row>
    <row r="24" spans="1:16" ht="41.25">
      <c r="A24" s="23" t="s">
        <v>102</v>
      </c>
      <c r="B24" s="43">
        <v>47643</v>
      </c>
      <c r="C24" s="65" t="s">
        <v>537</v>
      </c>
      <c r="D24" s="24" t="s">
        <v>96</v>
      </c>
      <c r="E24" s="25" t="s">
        <v>100</v>
      </c>
      <c r="F24" s="72" t="s">
        <v>514</v>
      </c>
      <c r="G24" s="26" t="s">
        <v>14</v>
      </c>
      <c r="H24" s="74" t="s">
        <v>103</v>
      </c>
      <c r="I24" s="27"/>
      <c r="J24" s="27">
        <v>72000</v>
      </c>
      <c r="K24" s="27"/>
      <c r="L24" s="27">
        <f t="shared" si="0"/>
        <v>72000</v>
      </c>
      <c r="M24" s="27">
        <v>72000</v>
      </c>
      <c r="N24" s="28">
        <v>15</v>
      </c>
      <c r="O24" s="29">
        <v>72000</v>
      </c>
      <c r="P24" s="30">
        <f t="shared" si="1"/>
        <v>0</v>
      </c>
    </row>
    <row r="25" spans="1:16" ht="33">
      <c r="A25" s="23" t="s">
        <v>105</v>
      </c>
      <c r="B25" s="24">
        <v>47993</v>
      </c>
      <c r="C25" s="65" t="s">
        <v>530</v>
      </c>
      <c r="D25" s="24" t="s">
        <v>19</v>
      </c>
      <c r="E25" s="25" t="s">
        <v>106</v>
      </c>
      <c r="F25" s="72" t="s">
        <v>104</v>
      </c>
      <c r="G25" s="26" t="s">
        <v>107</v>
      </c>
      <c r="H25" s="74" t="s">
        <v>108</v>
      </c>
      <c r="I25" s="27">
        <v>12820</v>
      </c>
      <c r="J25" s="27"/>
      <c r="K25" s="27"/>
      <c r="L25" s="27">
        <f t="shared" si="0"/>
        <v>12820</v>
      </c>
      <c r="M25" s="27">
        <v>12820</v>
      </c>
      <c r="N25" s="28">
        <v>0</v>
      </c>
      <c r="O25" s="29">
        <v>12820</v>
      </c>
      <c r="P25" s="30">
        <f t="shared" si="1"/>
        <v>0</v>
      </c>
    </row>
    <row r="26" spans="1:16" ht="82.5">
      <c r="A26" s="23" t="s">
        <v>109</v>
      </c>
      <c r="B26" s="24">
        <v>47960</v>
      </c>
      <c r="C26" s="65" t="s">
        <v>532</v>
      </c>
      <c r="D26" s="24" t="s">
        <v>13</v>
      </c>
      <c r="E26" s="25" t="s">
        <v>110</v>
      </c>
      <c r="F26" s="72" t="s">
        <v>104</v>
      </c>
      <c r="G26" s="26" t="s">
        <v>80</v>
      </c>
      <c r="H26" s="74" t="s">
        <v>111</v>
      </c>
      <c r="I26" s="27">
        <v>9500</v>
      </c>
      <c r="J26" s="27">
        <v>7000</v>
      </c>
      <c r="K26" s="27"/>
      <c r="L26" s="27">
        <f t="shared" si="0"/>
        <v>16500</v>
      </c>
      <c r="M26" s="27">
        <v>16500</v>
      </c>
      <c r="N26" s="28">
        <v>1</v>
      </c>
      <c r="O26" s="29">
        <v>16500</v>
      </c>
      <c r="P26" s="30">
        <f t="shared" si="1"/>
        <v>0</v>
      </c>
    </row>
    <row r="27" spans="1:16" ht="24.75">
      <c r="A27" s="23" t="s">
        <v>112</v>
      </c>
      <c r="B27" s="28">
        <v>47672</v>
      </c>
      <c r="C27" s="66" t="s">
        <v>544</v>
      </c>
      <c r="D27" s="28" t="s">
        <v>44</v>
      </c>
      <c r="E27" s="28" t="s">
        <v>45</v>
      </c>
      <c r="F27" s="72" t="s">
        <v>28</v>
      </c>
      <c r="G27" s="26" t="s">
        <v>14</v>
      </c>
      <c r="H27" s="70" t="s">
        <v>46</v>
      </c>
      <c r="I27" s="27">
        <v>147000</v>
      </c>
      <c r="J27" s="27">
        <v>0</v>
      </c>
      <c r="K27" s="27">
        <v>3000</v>
      </c>
      <c r="L27" s="27">
        <f t="shared" si="0"/>
        <v>150000</v>
      </c>
      <c r="M27" s="27">
        <v>150000</v>
      </c>
      <c r="N27" s="28">
        <v>0</v>
      </c>
      <c r="O27" s="29">
        <v>150000</v>
      </c>
      <c r="P27" s="30">
        <f t="shared" si="1"/>
        <v>0</v>
      </c>
    </row>
    <row r="28" spans="1:16" ht="41.25">
      <c r="A28" s="23" t="s">
        <v>142</v>
      </c>
      <c r="B28" s="28">
        <v>48047</v>
      </c>
      <c r="C28" s="70" t="s">
        <v>532</v>
      </c>
      <c r="D28" s="28" t="s">
        <v>13</v>
      </c>
      <c r="E28" s="28" t="s">
        <v>143</v>
      </c>
      <c r="F28" s="75" t="s">
        <v>504</v>
      </c>
      <c r="G28" s="28" t="s">
        <v>144</v>
      </c>
      <c r="H28" s="70" t="s">
        <v>145</v>
      </c>
      <c r="I28" s="27">
        <f>920+900+2000+8500</f>
        <v>12320</v>
      </c>
      <c r="J28" s="27">
        <v>9600</v>
      </c>
      <c r="K28" s="27">
        <v>7500</v>
      </c>
      <c r="L28" s="27">
        <f t="shared" si="0"/>
        <v>29420</v>
      </c>
      <c r="M28" s="27">
        <f aca="true" t="shared" si="3" ref="M28:M64">SUM(I28:K28)</f>
        <v>29420</v>
      </c>
      <c r="N28" s="28">
        <v>1</v>
      </c>
      <c r="O28" s="29">
        <v>29420</v>
      </c>
      <c r="P28" s="30">
        <f t="shared" si="1"/>
        <v>0</v>
      </c>
    </row>
    <row r="29" spans="1:16" ht="41.25">
      <c r="A29" s="23" t="s">
        <v>146</v>
      </c>
      <c r="B29" s="28">
        <v>48053</v>
      </c>
      <c r="C29" s="70" t="s">
        <v>532</v>
      </c>
      <c r="D29" s="28" t="s">
        <v>13</v>
      </c>
      <c r="E29" s="28" t="s">
        <v>147</v>
      </c>
      <c r="F29" s="75" t="s">
        <v>139</v>
      </c>
      <c r="G29" s="28" t="s">
        <v>140</v>
      </c>
      <c r="H29" s="70" t="s">
        <v>148</v>
      </c>
      <c r="I29" s="27">
        <f>920+30500+2040+2000</f>
        <v>35460</v>
      </c>
      <c r="J29" s="27"/>
      <c r="K29" s="27">
        <v>11100</v>
      </c>
      <c r="L29" s="27">
        <f t="shared" si="0"/>
        <v>46560</v>
      </c>
      <c r="M29" s="27">
        <f t="shared" si="3"/>
        <v>46560</v>
      </c>
      <c r="N29" s="28">
        <v>0</v>
      </c>
      <c r="O29" s="29">
        <v>46560</v>
      </c>
      <c r="P29" s="30">
        <f t="shared" si="1"/>
        <v>0</v>
      </c>
    </row>
    <row r="30" spans="1:16" ht="82.5">
      <c r="A30" s="23" t="s">
        <v>149</v>
      </c>
      <c r="B30" s="28">
        <v>48081</v>
      </c>
      <c r="C30" s="70" t="s">
        <v>532</v>
      </c>
      <c r="D30" s="28" t="s">
        <v>13</v>
      </c>
      <c r="E30" s="28" t="s">
        <v>150</v>
      </c>
      <c r="F30" s="75" t="s">
        <v>139</v>
      </c>
      <c r="G30" s="28" t="s">
        <v>140</v>
      </c>
      <c r="H30" s="70" t="s">
        <v>275</v>
      </c>
      <c r="I30" s="27">
        <f>460+2675+1800</f>
        <v>4935</v>
      </c>
      <c r="J30" s="27">
        <v>36000</v>
      </c>
      <c r="K30" s="27">
        <v>9450</v>
      </c>
      <c r="L30" s="27">
        <f t="shared" si="0"/>
        <v>50385</v>
      </c>
      <c r="M30" s="27">
        <f t="shared" si="3"/>
        <v>50385</v>
      </c>
      <c r="N30" s="28">
        <v>2</v>
      </c>
      <c r="O30" s="29">
        <v>50385</v>
      </c>
      <c r="P30" s="30">
        <f t="shared" si="1"/>
        <v>0</v>
      </c>
    </row>
    <row r="31" spans="1:16" ht="57.75">
      <c r="A31" s="23" t="s">
        <v>151</v>
      </c>
      <c r="B31" s="28">
        <v>48027</v>
      </c>
      <c r="C31" s="70" t="s">
        <v>532</v>
      </c>
      <c r="D31" s="28" t="s">
        <v>13</v>
      </c>
      <c r="E31" s="28" t="s">
        <v>152</v>
      </c>
      <c r="F31" s="75" t="s">
        <v>139</v>
      </c>
      <c r="G31" s="28" t="s">
        <v>140</v>
      </c>
      <c r="H31" s="70" t="s">
        <v>153</v>
      </c>
      <c r="I31" s="27">
        <f>3400+31840+1000</f>
        <v>36240</v>
      </c>
      <c r="J31" s="27"/>
      <c r="K31" s="27">
        <v>8500</v>
      </c>
      <c r="L31" s="27">
        <f t="shared" si="0"/>
        <v>44740</v>
      </c>
      <c r="M31" s="27">
        <f t="shared" si="3"/>
        <v>44740</v>
      </c>
      <c r="N31" s="28">
        <v>0</v>
      </c>
      <c r="O31" s="29">
        <v>44740</v>
      </c>
      <c r="P31" s="30">
        <f t="shared" si="1"/>
        <v>0</v>
      </c>
    </row>
    <row r="32" spans="1:16" ht="57.75">
      <c r="A32" s="23" t="s">
        <v>154</v>
      </c>
      <c r="B32" s="28">
        <v>48055</v>
      </c>
      <c r="C32" s="70" t="s">
        <v>532</v>
      </c>
      <c r="D32" s="28" t="s">
        <v>13</v>
      </c>
      <c r="E32" s="28" t="s">
        <v>155</v>
      </c>
      <c r="F32" s="75" t="s">
        <v>504</v>
      </c>
      <c r="G32" s="28" t="s">
        <v>140</v>
      </c>
      <c r="H32" s="70" t="s">
        <v>156</v>
      </c>
      <c r="I32" s="27">
        <f>460+59260+1000+10000</f>
        <v>70720</v>
      </c>
      <c r="J32" s="27">
        <v>15400</v>
      </c>
      <c r="K32" s="27">
        <v>32000</v>
      </c>
      <c r="L32" s="27">
        <f t="shared" si="0"/>
        <v>118120</v>
      </c>
      <c r="M32" s="27">
        <f t="shared" si="3"/>
        <v>118120</v>
      </c>
      <c r="N32" s="28">
        <v>1</v>
      </c>
      <c r="O32" s="29">
        <v>118120</v>
      </c>
      <c r="P32" s="30">
        <f t="shared" si="1"/>
        <v>0</v>
      </c>
    </row>
    <row r="33" spans="1:16" ht="57.75">
      <c r="A33" s="23" t="s">
        <v>157</v>
      </c>
      <c r="B33" s="28">
        <v>48083</v>
      </c>
      <c r="C33" s="70" t="s">
        <v>532</v>
      </c>
      <c r="D33" s="28" t="s">
        <v>13</v>
      </c>
      <c r="E33" s="28" t="s">
        <v>158</v>
      </c>
      <c r="F33" s="75" t="s">
        <v>139</v>
      </c>
      <c r="G33" s="28" t="s">
        <v>140</v>
      </c>
      <c r="H33" s="70" t="s">
        <v>159</v>
      </c>
      <c r="I33" s="27">
        <f>39773+5000</f>
        <v>44773</v>
      </c>
      <c r="J33" s="27"/>
      <c r="K33" s="27">
        <v>4300</v>
      </c>
      <c r="L33" s="27">
        <f t="shared" si="0"/>
        <v>49073</v>
      </c>
      <c r="M33" s="27">
        <f t="shared" si="3"/>
        <v>49073</v>
      </c>
      <c r="N33" s="28">
        <v>0</v>
      </c>
      <c r="O33" s="29">
        <v>49073</v>
      </c>
      <c r="P33" s="30">
        <f t="shared" si="1"/>
        <v>0</v>
      </c>
    </row>
    <row r="34" spans="1:16" ht="66">
      <c r="A34" s="23" t="s">
        <v>160</v>
      </c>
      <c r="B34" s="28">
        <v>48094</v>
      </c>
      <c r="C34" s="70" t="s">
        <v>532</v>
      </c>
      <c r="D34" s="28" t="s">
        <v>13</v>
      </c>
      <c r="E34" s="28" t="s">
        <v>161</v>
      </c>
      <c r="F34" s="75" t="s">
        <v>504</v>
      </c>
      <c r="G34" s="28" t="s">
        <v>140</v>
      </c>
      <c r="H34" s="70" t="s">
        <v>162</v>
      </c>
      <c r="I34" s="27">
        <f>920+7650+1800+47940</f>
        <v>58310</v>
      </c>
      <c r="J34" s="27">
        <v>45600</v>
      </c>
      <c r="K34" s="27">
        <v>24600</v>
      </c>
      <c r="L34" s="27">
        <f t="shared" si="0"/>
        <v>128510</v>
      </c>
      <c r="M34" s="27">
        <f t="shared" si="3"/>
        <v>128510</v>
      </c>
      <c r="N34" s="28">
        <v>3</v>
      </c>
      <c r="O34" s="29">
        <v>128510</v>
      </c>
      <c r="P34" s="30">
        <f t="shared" si="1"/>
        <v>0</v>
      </c>
    </row>
    <row r="35" spans="1:16" ht="49.5">
      <c r="A35" s="23" t="s">
        <v>163</v>
      </c>
      <c r="B35" s="28">
        <v>48017</v>
      </c>
      <c r="C35" s="70" t="s">
        <v>531</v>
      </c>
      <c r="D35" s="28" t="s">
        <v>15</v>
      </c>
      <c r="E35" s="28" t="s">
        <v>164</v>
      </c>
      <c r="F35" s="75" t="s">
        <v>504</v>
      </c>
      <c r="G35" s="28" t="s">
        <v>144</v>
      </c>
      <c r="H35" s="70" t="s">
        <v>165</v>
      </c>
      <c r="I35" s="27">
        <f>3800+3200</f>
        <v>7000</v>
      </c>
      <c r="J35" s="27">
        <v>45600</v>
      </c>
      <c r="K35" s="27">
        <v>52000</v>
      </c>
      <c r="L35" s="27">
        <f t="shared" si="0"/>
        <v>104600</v>
      </c>
      <c r="M35" s="27">
        <f t="shared" si="3"/>
        <v>104600</v>
      </c>
      <c r="N35" s="28">
        <v>3</v>
      </c>
      <c r="O35" s="29">
        <v>104600</v>
      </c>
      <c r="P35" s="30">
        <f t="shared" si="1"/>
        <v>0</v>
      </c>
    </row>
    <row r="36" spans="1:16" ht="33">
      <c r="A36" s="23" t="s">
        <v>166</v>
      </c>
      <c r="B36" s="28">
        <v>48069</v>
      </c>
      <c r="C36" s="70" t="s">
        <v>531</v>
      </c>
      <c r="D36" s="28" t="s">
        <v>15</v>
      </c>
      <c r="E36" s="28" t="s">
        <v>167</v>
      </c>
      <c r="F36" s="75" t="s">
        <v>139</v>
      </c>
      <c r="G36" s="28" t="s">
        <v>141</v>
      </c>
      <c r="H36" s="70" t="s">
        <v>168</v>
      </c>
      <c r="I36" s="27">
        <v>43000</v>
      </c>
      <c r="J36" s="27"/>
      <c r="K36" s="27">
        <v>6500</v>
      </c>
      <c r="L36" s="27">
        <f t="shared" si="0"/>
        <v>49500</v>
      </c>
      <c r="M36" s="27">
        <f t="shared" si="3"/>
        <v>49500</v>
      </c>
      <c r="N36" s="28">
        <v>0</v>
      </c>
      <c r="O36" s="29">
        <v>49500</v>
      </c>
      <c r="P36" s="30">
        <f t="shared" si="1"/>
        <v>0</v>
      </c>
    </row>
    <row r="37" spans="1:16" ht="82.5">
      <c r="A37" s="23" t="s">
        <v>169</v>
      </c>
      <c r="B37" s="28">
        <v>48045</v>
      </c>
      <c r="C37" s="70" t="s">
        <v>531</v>
      </c>
      <c r="D37" s="28" t="s">
        <v>15</v>
      </c>
      <c r="E37" s="28" t="s">
        <v>170</v>
      </c>
      <c r="F37" s="75" t="s">
        <v>504</v>
      </c>
      <c r="G37" s="28" t="s">
        <v>141</v>
      </c>
      <c r="H37" s="70" t="s">
        <v>171</v>
      </c>
      <c r="I37" s="27">
        <v>92687.75</v>
      </c>
      <c r="J37" s="27">
        <v>72000</v>
      </c>
      <c r="K37" s="27">
        <v>72850</v>
      </c>
      <c r="L37" s="27">
        <f t="shared" si="0"/>
        <v>237537.75</v>
      </c>
      <c r="M37" s="27">
        <f t="shared" si="3"/>
        <v>237537.75</v>
      </c>
      <c r="N37" s="28">
        <v>3</v>
      </c>
      <c r="O37" s="29">
        <v>237537.75</v>
      </c>
      <c r="P37" s="30">
        <f t="shared" si="1"/>
        <v>0</v>
      </c>
    </row>
    <row r="38" spans="1:16" ht="57.75">
      <c r="A38" s="23" t="s">
        <v>172</v>
      </c>
      <c r="B38" s="28">
        <v>48103</v>
      </c>
      <c r="C38" s="70" t="s">
        <v>531</v>
      </c>
      <c r="D38" s="28" t="s">
        <v>15</v>
      </c>
      <c r="E38" s="28" t="s">
        <v>173</v>
      </c>
      <c r="F38" s="75" t="s">
        <v>504</v>
      </c>
      <c r="G38" s="28" t="s">
        <v>141</v>
      </c>
      <c r="H38" s="70" t="s">
        <v>174</v>
      </c>
      <c r="I38" s="27">
        <v>212324.98</v>
      </c>
      <c r="J38" s="27">
        <v>6600</v>
      </c>
      <c r="K38" s="27">
        <v>72000</v>
      </c>
      <c r="L38" s="27">
        <f t="shared" si="0"/>
        <v>290924.98</v>
      </c>
      <c r="M38" s="27">
        <f t="shared" si="3"/>
        <v>290924.98</v>
      </c>
      <c r="N38" s="28">
        <v>1</v>
      </c>
      <c r="O38" s="29">
        <v>290924.98</v>
      </c>
      <c r="P38" s="30">
        <f t="shared" si="1"/>
        <v>0</v>
      </c>
    </row>
    <row r="39" spans="1:16" ht="33">
      <c r="A39" s="23" t="s">
        <v>175</v>
      </c>
      <c r="B39" s="28">
        <v>48070</v>
      </c>
      <c r="C39" s="70" t="s">
        <v>531</v>
      </c>
      <c r="D39" s="28" t="s">
        <v>15</v>
      </c>
      <c r="E39" s="28" t="s">
        <v>176</v>
      </c>
      <c r="F39" s="75" t="s">
        <v>139</v>
      </c>
      <c r="G39" s="28" t="s">
        <v>140</v>
      </c>
      <c r="H39" s="70" t="s">
        <v>276</v>
      </c>
      <c r="I39" s="27">
        <f>360+56841.7+1300</f>
        <v>58501.7</v>
      </c>
      <c r="J39" s="27"/>
      <c r="K39" s="27">
        <v>3000</v>
      </c>
      <c r="L39" s="27">
        <f t="shared" si="0"/>
        <v>61501.7</v>
      </c>
      <c r="M39" s="27">
        <f t="shared" si="3"/>
        <v>61501.7</v>
      </c>
      <c r="N39" s="28">
        <v>0</v>
      </c>
      <c r="O39" s="29">
        <v>61501.7</v>
      </c>
      <c r="P39" s="30">
        <f t="shared" si="1"/>
        <v>0</v>
      </c>
    </row>
    <row r="40" spans="1:16" ht="33">
      <c r="A40" s="23" t="s">
        <v>177</v>
      </c>
      <c r="B40" s="28">
        <v>48134</v>
      </c>
      <c r="C40" s="70" t="s">
        <v>531</v>
      </c>
      <c r="D40" s="28" t="s">
        <v>15</v>
      </c>
      <c r="E40" s="28" t="s">
        <v>178</v>
      </c>
      <c r="F40" s="75" t="s">
        <v>504</v>
      </c>
      <c r="G40" s="28" t="s">
        <v>140</v>
      </c>
      <c r="H40" s="70" t="s">
        <v>277</v>
      </c>
      <c r="I40" s="27">
        <f>8245+920</f>
        <v>9165</v>
      </c>
      <c r="J40" s="27">
        <v>9600</v>
      </c>
      <c r="K40" s="27">
        <v>11012</v>
      </c>
      <c r="L40" s="27">
        <f t="shared" si="0"/>
        <v>29777</v>
      </c>
      <c r="M40" s="27">
        <f t="shared" si="3"/>
        <v>29777</v>
      </c>
      <c r="N40" s="28">
        <v>1</v>
      </c>
      <c r="O40" s="29">
        <v>29777</v>
      </c>
      <c r="P40" s="30">
        <f t="shared" si="1"/>
        <v>0</v>
      </c>
    </row>
    <row r="41" spans="1:16" ht="90.75">
      <c r="A41" s="23" t="s">
        <v>179</v>
      </c>
      <c r="B41" s="28">
        <v>48072</v>
      </c>
      <c r="C41" s="70" t="s">
        <v>531</v>
      </c>
      <c r="D41" s="28" t="s">
        <v>15</v>
      </c>
      <c r="E41" s="28" t="s">
        <v>180</v>
      </c>
      <c r="F41" s="75" t="s">
        <v>504</v>
      </c>
      <c r="G41" s="28" t="s">
        <v>141</v>
      </c>
      <c r="H41" s="70" t="s">
        <v>181</v>
      </c>
      <c r="I41" s="27">
        <f>53282+1000</f>
        <v>54282</v>
      </c>
      <c r="J41" s="27">
        <v>26400</v>
      </c>
      <c r="K41" s="27">
        <v>12000</v>
      </c>
      <c r="L41" s="27">
        <f t="shared" si="0"/>
        <v>92682</v>
      </c>
      <c r="M41" s="27">
        <f t="shared" si="3"/>
        <v>92682</v>
      </c>
      <c r="N41" s="28">
        <v>1</v>
      </c>
      <c r="O41" s="29">
        <v>92682</v>
      </c>
      <c r="P41" s="30">
        <f t="shared" si="1"/>
        <v>0</v>
      </c>
    </row>
    <row r="42" spans="1:16" ht="33">
      <c r="A42" s="23" t="s">
        <v>182</v>
      </c>
      <c r="B42" s="28">
        <v>48059</v>
      </c>
      <c r="C42" s="70" t="s">
        <v>531</v>
      </c>
      <c r="D42" s="28" t="s">
        <v>15</v>
      </c>
      <c r="E42" s="28" t="s">
        <v>183</v>
      </c>
      <c r="F42" s="75" t="s">
        <v>504</v>
      </c>
      <c r="G42" s="28" t="s">
        <v>140</v>
      </c>
      <c r="H42" s="70" t="s">
        <v>278</v>
      </c>
      <c r="I42" s="27">
        <f>920+4469.4+1400+6000</f>
        <v>12789.4</v>
      </c>
      <c r="J42" s="27">
        <v>9600</v>
      </c>
      <c r="K42" s="27">
        <v>9500</v>
      </c>
      <c r="L42" s="27">
        <f t="shared" si="0"/>
        <v>31889.4</v>
      </c>
      <c r="M42" s="27">
        <f t="shared" si="3"/>
        <v>31889.4</v>
      </c>
      <c r="N42" s="28">
        <v>2</v>
      </c>
      <c r="O42" s="29">
        <v>31889.4</v>
      </c>
      <c r="P42" s="30">
        <f t="shared" si="1"/>
        <v>0</v>
      </c>
    </row>
    <row r="43" spans="1:16" ht="33">
      <c r="A43" s="23" t="s">
        <v>184</v>
      </c>
      <c r="B43" s="28">
        <v>48095</v>
      </c>
      <c r="C43" s="70" t="s">
        <v>531</v>
      </c>
      <c r="D43" s="28" t="s">
        <v>15</v>
      </c>
      <c r="E43" s="28" t="s">
        <v>76</v>
      </c>
      <c r="F43" s="75" t="s">
        <v>504</v>
      </c>
      <c r="G43" s="28" t="s">
        <v>141</v>
      </c>
      <c r="H43" s="70" t="s">
        <v>185</v>
      </c>
      <c r="I43" s="27">
        <v>115460</v>
      </c>
      <c r="J43" s="27">
        <v>26400</v>
      </c>
      <c r="K43" s="27">
        <v>68000</v>
      </c>
      <c r="L43" s="27">
        <f t="shared" si="0"/>
        <v>209860</v>
      </c>
      <c r="M43" s="27">
        <f t="shared" si="3"/>
        <v>209860</v>
      </c>
      <c r="N43" s="28">
        <v>1</v>
      </c>
      <c r="O43" s="29">
        <v>209860</v>
      </c>
      <c r="P43" s="30">
        <f t="shared" si="1"/>
        <v>0</v>
      </c>
    </row>
    <row r="44" spans="1:16" ht="82.5">
      <c r="A44" s="23" t="s">
        <v>186</v>
      </c>
      <c r="B44" s="28">
        <v>48060</v>
      </c>
      <c r="C44" s="70" t="s">
        <v>531</v>
      </c>
      <c r="D44" s="28" t="s">
        <v>15</v>
      </c>
      <c r="E44" s="28" t="s">
        <v>187</v>
      </c>
      <c r="F44" s="75" t="s">
        <v>139</v>
      </c>
      <c r="G44" s="28" t="s">
        <v>141</v>
      </c>
      <c r="H44" s="70" t="s">
        <v>188</v>
      </c>
      <c r="I44" s="27">
        <v>65800</v>
      </c>
      <c r="J44" s="27"/>
      <c r="K44" s="27">
        <v>46200</v>
      </c>
      <c r="L44" s="27">
        <f t="shared" si="0"/>
        <v>112000</v>
      </c>
      <c r="M44" s="27">
        <f t="shared" si="3"/>
        <v>112000</v>
      </c>
      <c r="N44" s="28">
        <v>0</v>
      </c>
      <c r="O44" s="29">
        <v>112000</v>
      </c>
      <c r="P44" s="30">
        <f t="shared" si="1"/>
        <v>0</v>
      </c>
    </row>
    <row r="45" spans="1:16" ht="57.75">
      <c r="A45" s="23" t="s">
        <v>189</v>
      </c>
      <c r="B45" s="28">
        <v>48056</v>
      </c>
      <c r="C45" s="70" t="s">
        <v>531</v>
      </c>
      <c r="D45" s="28" t="s">
        <v>15</v>
      </c>
      <c r="E45" s="28" t="s">
        <v>190</v>
      </c>
      <c r="F45" s="75" t="s">
        <v>139</v>
      </c>
      <c r="G45" s="28" t="s">
        <v>141</v>
      </c>
      <c r="H45" s="70" t="s">
        <v>191</v>
      </c>
      <c r="I45" s="27">
        <f>640+66260+2500</f>
        <v>69400</v>
      </c>
      <c r="J45" s="27">
        <v>45600</v>
      </c>
      <c r="K45" s="27">
        <v>30000</v>
      </c>
      <c r="L45" s="27">
        <f t="shared" si="0"/>
        <v>145000</v>
      </c>
      <c r="M45" s="27">
        <f t="shared" si="3"/>
        <v>145000</v>
      </c>
      <c r="N45" s="28"/>
      <c r="O45" s="29">
        <v>145000</v>
      </c>
      <c r="P45" s="30">
        <f t="shared" si="1"/>
        <v>0</v>
      </c>
    </row>
    <row r="46" spans="1:16" ht="41.25">
      <c r="A46" s="23" t="s">
        <v>192</v>
      </c>
      <c r="B46" s="28">
        <v>48018</v>
      </c>
      <c r="C46" s="70" t="s">
        <v>530</v>
      </c>
      <c r="D46" s="28" t="s">
        <v>19</v>
      </c>
      <c r="E46" s="28" t="s">
        <v>193</v>
      </c>
      <c r="F46" s="75" t="s">
        <v>139</v>
      </c>
      <c r="G46" s="28" t="s">
        <v>141</v>
      </c>
      <c r="H46" s="70" t="s">
        <v>194</v>
      </c>
      <c r="I46" s="27">
        <v>74500</v>
      </c>
      <c r="J46" s="27"/>
      <c r="K46" s="27">
        <v>34000</v>
      </c>
      <c r="L46" s="27">
        <f t="shared" si="0"/>
        <v>108500</v>
      </c>
      <c r="M46" s="27">
        <f t="shared" si="3"/>
        <v>108500</v>
      </c>
      <c r="N46" s="28">
        <v>0</v>
      </c>
      <c r="O46" s="29">
        <v>108500</v>
      </c>
      <c r="P46" s="30">
        <f t="shared" si="1"/>
        <v>0</v>
      </c>
    </row>
    <row r="47" spans="1:16" ht="66">
      <c r="A47" s="23" t="s">
        <v>195</v>
      </c>
      <c r="B47" s="28">
        <v>48026</v>
      </c>
      <c r="C47" s="70" t="s">
        <v>530</v>
      </c>
      <c r="D47" s="28" t="s">
        <v>19</v>
      </c>
      <c r="E47" s="28" t="s">
        <v>196</v>
      </c>
      <c r="F47" s="75" t="s">
        <v>504</v>
      </c>
      <c r="G47" s="28" t="s">
        <v>140</v>
      </c>
      <c r="H47" s="70" t="s">
        <v>197</v>
      </c>
      <c r="I47" s="27">
        <f>51075+9500</f>
        <v>60575</v>
      </c>
      <c r="J47" s="27">
        <v>36000</v>
      </c>
      <c r="K47" s="27">
        <v>30000</v>
      </c>
      <c r="L47" s="27">
        <f t="shared" si="0"/>
        <v>126575</v>
      </c>
      <c r="M47" s="27">
        <f t="shared" si="3"/>
        <v>126575</v>
      </c>
      <c r="N47" s="28">
        <v>2</v>
      </c>
      <c r="O47" s="29">
        <v>126575</v>
      </c>
      <c r="P47" s="30">
        <f t="shared" si="1"/>
        <v>0</v>
      </c>
    </row>
    <row r="48" spans="1:16" ht="99">
      <c r="A48" s="23" t="s">
        <v>198</v>
      </c>
      <c r="B48" s="28">
        <v>48046</v>
      </c>
      <c r="C48" s="70" t="s">
        <v>530</v>
      </c>
      <c r="D48" s="28" t="s">
        <v>19</v>
      </c>
      <c r="E48" s="28" t="s">
        <v>199</v>
      </c>
      <c r="F48" s="75" t="s">
        <v>139</v>
      </c>
      <c r="G48" s="28" t="s">
        <v>141</v>
      </c>
      <c r="H48" s="70" t="s">
        <v>200</v>
      </c>
      <c r="I48" s="27">
        <f>36000+1500</f>
        <v>37500</v>
      </c>
      <c r="J48" s="27"/>
      <c r="K48" s="27">
        <v>12500</v>
      </c>
      <c r="L48" s="27">
        <f t="shared" si="0"/>
        <v>50000</v>
      </c>
      <c r="M48" s="27">
        <f t="shared" si="3"/>
        <v>50000</v>
      </c>
      <c r="N48" s="28">
        <v>0</v>
      </c>
      <c r="O48" s="29">
        <v>50000</v>
      </c>
      <c r="P48" s="30">
        <f t="shared" si="1"/>
        <v>0</v>
      </c>
    </row>
    <row r="49" spans="1:16" ht="49.5">
      <c r="A49" s="23" t="s">
        <v>201</v>
      </c>
      <c r="B49" s="28">
        <v>48093</v>
      </c>
      <c r="C49" s="70" t="s">
        <v>530</v>
      </c>
      <c r="D49" s="28" t="s">
        <v>19</v>
      </c>
      <c r="E49" s="28" t="s">
        <v>202</v>
      </c>
      <c r="F49" s="75" t="s">
        <v>139</v>
      </c>
      <c r="G49" s="28" t="s">
        <v>140</v>
      </c>
      <c r="H49" s="70" t="s">
        <v>279</v>
      </c>
      <c r="I49" s="27">
        <v>44930</v>
      </c>
      <c r="J49" s="27"/>
      <c r="K49" s="27"/>
      <c r="L49" s="27">
        <f t="shared" si="0"/>
        <v>44930</v>
      </c>
      <c r="M49" s="27">
        <f t="shared" si="3"/>
        <v>44930</v>
      </c>
      <c r="N49" s="28">
        <v>0</v>
      </c>
      <c r="O49" s="29">
        <v>44930</v>
      </c>
      <c r="P49" s="30">
        <f t="shared" si="1"/>
        <v>0</v>
      </c>
    </row>
    <row r="50" spans="1:16" ht="82.5">
      <c r="A50" s="23" t="s">
        <v>203</v>
      </c>
      <c r="B50" s="28">
        <v>48052</v>
      </c>
      <c r="C50" s="70" t="s">
        <v>530</v>
      </c>
      <c r="D50" s="28" t="s">
        <v>19</v>
      </c>
      <c r="E50" s="28" t="s">
        <v>204</v>
      </c>
      <c r="F50" s="75" t="s">
        <v>139</v>
      </c>
      <c r="G50" s="28" t="s">
        <v>140</v>
      </c>
      <c r="H50" s="70" t="s">
        <v>205</v>
      </c>
      <c r="I50" s="27">
        <v>1000</v>
      </c>
      <c r="J50" s="27"/>
      <c r="K50" s="27">
        <v>7490</v>
      </c>
      <c r="L50" s="27">
        <f t="shared" si="0"/>
        <v>8490</v>
      </c>
      <c r="M50" s="27">
        <f t="shared" si="3"/>
        <v>8490</v>
      </c>
      <c r="N50" s="28">
        <v>0</v>
      </c>
      <c r="O50" s="29">
        <v>8490</v>
      </c>
      <c r="P50" s="30">
        <f t="shared" si="1"/>
        <v>0</v>
      </c>
    </row>
    <row r="51" spans="1:16" ht="41.25">
      <c r="A51" s="23" t="s">
        <v>206</v>
      </c>
      <c r="B51" s="28">
        <v>48143</v>
      </c>
      <c r="C51" s="70" t="s">
        <v>530</v>
      </c>
      <c r="D51" s="28" t="s">
        <v>19</v>
      </c>
      <c r="E51" s="28" t="s">
        <v>207</v>
      </c>
      <c r="F51" s="75" t="s">
        <v>139</v>
      </c>
      <c r="G51" s="28" t="s">
        <v>140</v>
      </c>
      <c r="H51" s="70" t="s">
        <v>208</v>
      </c>
      <c r="I51" s="27">
        <f>102245+2413.25</f>
        <v>104658.25</v>
      </c>
      <c r="J51" s="27"/>
      <c r="K51" s="27">
        <v>10000</v>
      </c>
      <c r="L51" s="27">
        <f t="shared" si="0"/>
        <v>114658.25</v>
      </c>
      <c r="M51" s="27">
        <f t="shared" si="3"/>
        <v>114658.25</v>
      </c>
      <c r="N51" s="28">
        <v>0</v>
      </c>
      <c r="O51" s="29">
        <v>114658.25</v>
      </c>
      <c r="P51" s="30">
        <f t="shared" si="1"/>
        <v>0</v>
      </c>
    </row>
    <row r="52" spans="1:16" ht="49.5">
      <c r="A52" s="23" t="s">
        <v>209</v>
      </c>
      <c r="B52" s="28">
        <v>48023</v>
      </c>
      <c r="C52" s="70" t="s">
        <v>530</v>
      </c>
      <c r="D52" s="28" t="s">
        <v>19</v>
      </c>
      <c r="E52" s="28" t="s">
        <v>210</v>
      </c>
      <c r="F52" s="75" t="s">
        <v>139</v>
      </c>
      <c r="G52" s="28" t="s">
        <v>141</v>
      </c>
      <c r="H52" s="70" t="s">
        <v>280</v>
      </c>
      <c r="I52" s="27">
        <f>1440+55056</f>
        <v>56496</v>
      </c>
      <c r="J52" s="27">
        <v>9600</v>
      </c>
      <c r="K52" s="27">
        <v>16880</v>
      </c>
      <c r="L52" s="27">
        <f t="shared" si="0"/>
        <v>82976</v>
      </c>
      <c r="M52" s="27">
        <f t="shared" si="3"/>
        <v>82976</v>
      </c>
      <c r="N52" s="28">
        <v>2</v>
      </c>
      <c r="O52" s="29">
        <v>82976</v>
      </c>
      <c r="P52" s="30">
        <f t="shared" si="1"/>
        <v>0</v>
      </c>
    </row>
    <row r="53" spans="1:16" ht="66">
      <c r="A53" s="23" t="s">
        <v>211</v>
      </c>
      <c r="B53" s="28">
        <v>48065</v>
      </c>
      <c r="C53" s="70" t="s">
        <v>530</v>
      </c>
      <c r="D53" s="28" t="s">
        <v>19</v>
      </c>
      <c r="E53" s="28" t="s">
        <v>212</v>
      </c>
      <c r="F53" s="75" t="s">
        <v>139</v>
      </c>
      <c r="G53" s="28" t="s">
        <v>141</v>
      </c>
      <c r="H53" s="70" t="s">
        <v>213</v>
      </c>
      <c r="I53" s="27">
        <f>35000+2000</f>
        <v>37000</v>
      </c>
      <c r="J53" s="27"/>
      <c r="K53" s="27">
        <v>13000</v>
      </c>
      <c r="L53" s="27">
        <f t="shared" si="0"/>
        <v>50000</v>
      </c>
      <c r="M53" s="27">
        <f t="shared" si="3"/>
        <v>50000</v>
      </c>
      <c r="N53" s="28">
        <v>0</v>
      </c>
      <c r="O53" s="29">
        <v>50000</v>
      </c>
      <c r="P53" s="30">
        <f t="shared" si="1"/>
        <v>0</v>
      </c>
    </row>
    <row r="54" spans="1:16" ht="82.5">
      <c r="A54" s="23" t="s">
        <v>214</v>
      </c>
      <c r="B54" s="28">
        <v>48020</v>
      </c>
      <c r="C54" s="70" t="s">
        <v>530</v>
      </c>
      <c r="D54" s="28" t="s">
        <v>19</v>
      </c>
      <c r="E54" s="28" t="s">
        <v>215</v>
      </c>
      <c r="F54" s="75" t="s">
        <v>504</v>
      </c>
      <c r="G54" s="28" t="s">
        <v>141</v>
      </c>
      <c r="H54" s="70" t="s">
        <v>216</v>
      </c>
      <c r="I54" s="27">
        <f>90675+2000</f>
        <v>92675</v>
      </c>
      <c r="J54" s="27">
        <v>22800</v>
      </c>
      <c r="K54" s="27">
        <v>34500</v>
      </c>
      <c r="L54" s="27">
        <f t="shared" si="0"/>
        <v>149975</v>
      </c>
      <c r="M54" s="27">
        <f t="shared" si="3"/>
        <v>149975</v>
      </c>
      <c r="N54" s="28">
        <v>3</v>
      </c>
      <c r="O54" s="29">
        <v>149975</v>
      </c>
      <c r="P54" s="30">
        <f t="shared" si="1"/>
        <v>0</v>
      </c>
    </row>
    <row r="55" spans="1:16" ht="82.5">
      <c r="A55" s="23" t="s">
        <v>217</v>
      </c>
      <c r="B55" s="28">
        <v>48051</v>
      </c>
      <c r="C55" s="70" t="s">
        <v>530</v>
      </c>
      <c r="D55" s="28" t="s">
        <v>19</v>
      </c>
      <c r="E55" s="28" t="s">
        <v>218</v>
      </c>
      <c r="F55" s="75" t="s">
        <v>139</v>
      </c>
      <c r="G55" s="28" t="s">
        <v>140</v>
      </c>
      <c r="H55" s="70" t="s">
        <v>219</v>
      </c>
      <c r="I55" s="27">
        <v>50000</v>
      </c>
      <c r="J55" s="27"/>
      <c r="K55" s="27"/>
      <c r="L55" s="27">
        <f t="shared" si="0"/>
        <v>50000</v>
      </c>
      <c r="M55" s="27">
        <f t="shared" si="3"/>
        <v>50000</v>
      </c>
      <c r="N55" s="28">
        <v>0</v>
      </c>
      <c r="O55" s="29">
        <v>50000</v>
      </c>
      <c r="P55" s="30">
        <f t="shared" si="1"/>
        <v>0</v>
      </c>
    </row>
    <row r="56" spans="1:16" ht="66">
      <c r="A56" s="23" t="s">
        <v>220</v>
      </c>
      <c r="B56" s="28">
        <v>48130</v>
      </c>
      <c r="C56" s="70" t="s">
        <v>530</v>
      </c>
      <c r="D56" s="28" t="s">
        <v>19</v>
      </c>
      <c r="E56" s="28" t="s">
        <v>221</v>
      </c>
      <c r="F56" s="75" t="s">
        <v>139</v>
      </c>
      <c r="G56" s="28" t="s">
        <v>141</v>
      </c>
      <c r="H56" s="70" t="s">
        <v>222</v>
      </c>
      <c r="I56" s="27">
        <f>1600+33200+1500+1200</f>
        <v>37500</v>
      </c>
      <c r="J56" s="27"/>
      <c r="K56" s="27">
        <v>12500</v>
      </c>
      <c r="L56" s="27">
        <f t="shared" si="0"/>
        <v>50000</v>
      </c>
      <c r="M56" s="27">
        <f t="shared" si="3"/>
        <v>50000</v>
      </c>
      <c r="N56" s="28">
        <v>0</v>
      </c>
      <c r="O56" s="29">
        <v>50000</v>
      </c>
      <c r="P56" s="30">
        <f t="shared" si="1"/>
        <v>0</v>
      </c>
    </row>
    <row r="57" spans="1:16" ht="82.5">
      <c r="A57" s="23" t="s">
        <v>223</v>
      </c>
      <c r="B57" s="28">
        <v>48025</v>
      </c>
      <c r="C57" s="70" t="s">
        <v>530</v>
      </c>
      <c r="D57" s="28" t="s">
        <v>19</v>
      </c>
      <c r="E57" s="28" t="s">
        <v>224</v>
      </c>
      <c r="F57" s="75" t="s">
        <v>139</v>
      </c>
      <c r="G57" s="28" t="s">
        <v>140</v>
      </c>
      <c r="H57" s="70" t="s">
        <v>225</v>
      </c>
      <c r="I57" s="27">
        <v>86479</v>
      </c>
      <c r="J57" s="27"/>
      <c r="K57" s="27">
        <v>21300</v>
      </c>
      <c r="L57" s="27">
        <f t="shared" si="0"/>
        <v>107779</v>
      </c>
      <c r="M57" s="27">
        <f t="shared" si="3"/>
        <v>107779</v>
      </c>
      <c r="N57" s="28">
        <v>0</v>
      </c>
      <c r="O57" s="29">
        <v>107779</v>
      </c>
      <c r="P57" s="30">
        <f t="shared" si="1"/>
        <v>0</v>
      </c>
    </row>
    <row r="58" spans="1:16" ht="41.25">
      <c r="A58" s="23" t="s">
        <v>226</v>
      </c>
      <c r="B58" s="28">
        <v>48113</v>
      </c>
      <c r="C58" s="70" t="s">
        <v>530</v>
      </c>
      <c r="D58" s="28" t="s">
        <v>19</v>
      </c>
      <c r="E58" s="28" t="s">
        <v>227</v>
      </c>
      <c r="F58" s="75" t="s">
        <v>504</v>
      </c>
      <c r="G58" s="28" t="s">
        <v>140</v>
      </c>
      <c r="H58" s="70" t="s">
        <v>228</v>
      </c>
      <c r="I58" s="27">
        <f>12000+42300</f>
        <v>54300</v>
      </c>
      <c r="J58" s="27">
        <v>45600</v>
      </c>
      <c r="K58" s="27">
        <v>21597</v>
      </c>
      <c r="L58" s="27">
        <f t="shared" si="0"/>
        <v>121497</v>
      </c>
      <c r="M58" s="27">
        <f t="shared" si="3"/>
        <v>121497</v>
      </c>
      <c r="N58" s="28">
        <v>3</v>
      </c>
      <c r="O58" s="29">
        <v>121497</v>
      </c>
      <c r="P58" s="30">
        <f t="shared" si="1"/>
        <v>0</v>
      </c>
    </row>
    <row r="59" spans="1:16" ht="49.5">
      <c r="A59" s="23" t="s">
        <v>229</v>
      </c>
      <c r="B59" s="28">
        <v>48079</v>
      </c>
      <c r="C59" s="70" t="s">
        <v>530</v>
      </c>
      <c r="D59" s="28" t="s">
        <v>19</v>
      </c>
      <c r="E59" s="28" t="s">
        <v>230</v>
      </c>
      <c r="F59" s="75" t="s">
        <v>139</v>
      </c>
      <c r="G59" s="28" t="s">
        <v>140</v>
      </c>
      <c r="H59" s="70" t="s">
        <v>231</v>
      </c>
      <c r="I59" s="27">
        <f>7200+220276.53</f>
        <v>227476.53</v>
      </c>
      <c r="J59" s="27"/>
      <c r="K59" s="27">
        <v>54511.1</v>
      </c>
      <c r="L59" s="27">
        <f t="shared" si="0"/>
        <v>281987.63</v>
      </c>
      <c r="M59" s="27">
        <f t="shared" si="3"/>
        <v>281987.63</v>
      </c>
      <c r="N59" s="28">
        <v>0</v>
      </c>
      <c r="O59" s="29">
        <v>281987.63</v>
      </c>
      <c r="P59" s="30">
        <f t="shared" si="1"/>
        <v>0</v>
      </c>
    </row>
    <row r="60" spans="1:16" ht="41.25">
      <c r="A60" s="23" t="s">
        <v>232</v>
      </c>
      <c r="B60" s="28">
        <v>48116</v>
      </c>
      <c r="C60" s="70" t="s">
        <v>530</v>
      </c>
      <c r="D60" s="28" t="s">
        <v>19</v>
      </c>
      <c r="E60" s="28" t="s">
        <v>233</v>
      </c>
      <c r="F60" s="75" t="s">
        <v>139</v>
      </c>
      <c r="G60" s="28" t="s">
        <v>141</v>
      </c>
      <c r="H60" s="70" t="s">
        <v>234</v>
      </c>
      <c r="I60" s="27">
        <f>66000+9000</f>
        <v>75000</v>
      </c>
      <c r="J60" s="27"/>
      <c r="K60" s="27">
        <v>25000</v>
      </c>
      <c r="L60" s="27">
        <f t="shared" si="0"/>
        <v>100000</v>
      </c>
      <c r="M60" s="27">
        <f t="shared" si="3"/>
        <v>100000</v>
      </c>
      <c r="N60" s="28">
        <v>0</v>
      </c>
      <c r="O60" s="29">
        <v>100000</v>
      </c>
      <c r="P60" s="30">
        <f t="shared" si="1"/>
        <v>0</v>
      </c>
    </row>
    <row r="61" spans="1:16" ht="41.25">
      <c r="A61" s="23" t="s">
        <v>235</v>
      </c>
      <c r="B61" s="28">
        <v>48097</v>
      </c>
      <c r="C61" s="70" t="s">
        <v>530</v>
      </c>
      <c r="D61" s="28" t="s">
        <v>19</v>
      </c>
      <c r="E61" s="28" t="s">
        <v>236</v>
      </c>
      <c r="F61" s="75" t="s">
        <v>504</v>
      </c>
      <c r="G61" s="28" t="s">
        <v>141</v>
      </c>
      <c r="H61" s="70" t="s">
        <v>270</v>
      </c>
      <c r="I61" s="27">
        <v>25102</v>
      </c>
      <c r="J61" s="27">
        <v>9600</v>
      </c>
      <c r="K61" s="27">
        <v>37405</v>
      </c>
      <c r="L61" s="27">
        <f t="shared" si="0"/>
        <v>72107</v>
      </c>
      <c r="M61" s="27">
        <f t="shared" si="3"/>
        <v>72107</v>
      </c>
      <c r="N61" s="28">
        <v>1</v>
      </c>
      <c r="O61" s="29">
        <v>72107</v>
      </c>
      <c r="P61" s="30">
        <f t="shared" si="1"/>
        <v>0</v>
      </c>
    </row>
    <row r="62" spans="1:16" ht="66">
      <c r="A62" s="23" t="s">
        <v>237</v>
      </c>
      <c r="B62" s="28">
        <v>48021</v>
      </c>
      <c r="C62" s="70" t="s">
        <v>545</v>
      </c>
      <c r="D62" s="28" t="s">
        <v>114</v>
      </c>
      <c r="E62" s="28" t="s">
        <v>238</v>
      </c>
      <c r="F62" s="75" t="s">
        <v>139</v>
      </c>
      <c r="G62" s="28" t="s">
        <v>140</v>
      </c>
      <c r="H62" s="70" t="s">
        <v>239</v>
      </c>
      <c r="I62" s="27">
        <f>920+60550+800</f>
        <v>62270</v>
      </c>
      <c r="J62" s="27"/>
      <c r="K62" s="27">
        <v>25000</v>
      </c>
      <c r="L62" s="27">
        <f t="shared" si="0"/>
        <v>87270</v>
      </c>
      <c r="M62" s="27">
        <f t="shared" si="3"/>
        <v>87270</v>
      </c>
      <c r="N62" s="28">
        <v>0</v>
      </c>
      <c r="O62" s="29">
        <v>87270</v>
      </c>
      <c r="P62" s="30">
        <f t="shared" si="1"/>
        <v>0</v>
      </c>
    </row>
    <row r="63" spans="1:16" ht="33">
      <c r="A63" s="23" t="s">
        <v>240</v>
      </c>
      <c r="B63" s="28">
        <v>48064</v>
      </c>
      <c r="C63" s="70" t="s">
        <v>530</v>
      </c>
      <c r="D63" s="28" t="s">
        <v>19</v>
      </c>
      <c r="E63" s="28" t="s">
        <v>241</v>
      </c>
      <c r="F63" s="75" t="s">
        <v>139</v>
      </c>
      <c r="G63" s="28" t="s">
        <v>141</v>
      </c>
      <c r="H63" s="70" t="s">
        <v>242</v>
      </c>
      <c r="I63" s="27">
        <v>113000</v>
      </c>
      <c r="J63" s="27"/>
      <c r="K63" s="27">
        <v>37000</v>
      </c>
      <c r="L63" s="27">
        <f t="shared" si="0"/>
        <v>150000</v>
      </c>
      <c r="M63" s="27">
        <f t="shared" si="3"/>
        <v>150000</v>
      </c>
      <c r="N63" s="28">
        <v>0</v>
      </c>
      <c r="O63" s="29">
        <v>150000</v>
      </c>
      <c r="P63" s="30">
        <f t="shared" si="1"/>
        <v>0</v>
      </c>
    </row>
    <row r="64" spans="1:16" ht="74.25">
      <c r="A64" s="23" t="s">
        <v>243</v>
      </c>
      <c r="B64" s="28">
        <v>48014</v>
      </c>
      <c r="C64" s="70" t="s">
        <v>530</v>
      </c>
      <c r="D64" s="28" t="s">
        <v>19</v>
      </c>
      <c r="E64" s="28" t="s">
        <v>244</v>
      </c>
      <c r="F64" s="75" t="s">
        <v>139</v>
      </c>
      <c r="G64" s="28" t="s">
        <v>140</v>
      </c>
      <c r="H64" s="70" t="s">
        <v>245</v>
      </c>
      <c r="I64" s="27">
        <v>92964</v>
      </c>
      <c r="J64" s="27">
        <v>9600</v>
      </c>
      <c r="K64" s="27">
        <v>34663</v>
      </c>
      <c r="L64" s="27">
        <f t="shared" si="0"/>
        <v>137227</v>
      </c>
      <c r="M64" s="27">
        <f t="shared" si="3"/>
        <v>137227</v>
      </c>
      <c r="N64" s="28">
        <v>1</v>
      </c>
      <c r="O64" s="29">
        <v>137227</v>
      </c>
      <c r="P64" s="30">
        <f t="shared" si="1"/>
        <v>0</v>
      </c>
    </row>
    <row r="65" spans="1:16" ht="41.25">
      <c r="A65" s="23" t="s">
        <v>113</v>
      </c>
      <c r="B65" s="24">
        <v>48399</v>
      </c>
      <c r="C65" s="65" t="s">
        <v>542</v>
      </c>
      <c r="D65" s="28" t="s">
        <v>16</v>
      </c>
      <c r="E65" s="45" t="s">
        <v>115</v>
      </c>
      <c r="F65" s="72" t="s">
        <v>116</v>
      </c>
      <c r="G65" s="26" t="s">
        <v>14</v>
      </c>
      <c r="H65" s="79" t="s">
        <v>271</v>
      </c>
      <c r="I65" s="27">
        <v>39912</v>
      </c>
      <c r="J65" s="27"/>
      <c r="K65" s="27"/>
      <c r="L65" s="27">
        <f t="shared" si="0"/>
        <v>39912</v>
      </c>
      <c r="M65" s="27">
        <v>39912</v>
      </c>
      <c r="N65" s="28">
        <v>0</v>
      </c>
      <c r="O65" s="29">
        <v>39912</v>
      </c>
      <c r="P65" s="30">
        <f t="shared" si="1"/>
        <v>0</v>
      </c>
    </row>
    <row r="66" spans="1:16" ht="33">
      <c r="A66" s="23" t="s">
        <v>117</v>
      </c>
      <c r="B66" s="24">
        <v>48318</v>
      </c>
      <c r="C66" s="65" t="s">
        <v>532</v>
      </c>
      <c r="D66" s="24" t="s">
        <v>13</v>
      </c>
      <c r="E66" s="45" t="s">
        <v>118</v>
      </c>
      <c r="F66" s="72" t="s">
        <v>119</v>
      </c>
      <c r="G66" s="26" t="s">
        <v>14</v>
      </c>
      <c r="H66" s="79" t="s">
        <v>120</v>
      </c>
      <c r="I66" s="27">
        <v>40000</v>
      </c>
      <c r="J66" s="27"/>
      <c r="K66" s="27"/>
      <c r="L66" s="27">
        <f t="shared" si="0"/>
        <v>40000</v>
      </c>
      <c r="M66" s="27">
        <v>40000</v>
      </c>
      <c r="N66" s="28">
        <v>0</v>
      </c>
      <c r="O66" s="29">
        <v>40000</v>
      </c>
      <c r="P66" s="30">
        <f t="shared" si="1"/>
        <v>0</v>
      </c>
    </row>
    <row r="67" spans="1:16" ht="25.5">
      <c r="A67" s="23" t="s">
        <v>121</v>
      </c>
      <c r="B67" s="28">
        <v>48456</v>
      </c>
      <c r="C67" s="66" t="s">
        <v>528</v>
      </c>
      <c r="D67" s="28" t="s">
        <v>20</v>
      </c>
      <c r="E67" s="45" t="s">
        <v>122</v>
      </c>
      <c r="F67" s="72" t="s">
        <v>123</v>
      </c>
      <c r="G67" s="26" t="s">
        <v>14</v>
      </c>
      <c r="H67" s="79" t="s">
        <v>124</v>
      </c>
      <c r="I67" s="27">
        <v>33220</v>
      </c>
      <c r="J67" s="27"/>
      <c r="K67" s="27"/>
      <c r="L67" s="27">
        <f t="shared" si="0"/>
        <v>33220</v>
      </c>
      <c r="M67" s="27">
        <v>33220</v>
      </c>
      <c r="N67" s="28">
        <v>0</v>
      </c>
      <c r="O67" s="29">
        <v>33220</v>
      </c>
      <c r="P67" s="30">
        <f t="shared" si="1"/>
        <v>0</v>
      </c>
    </row>
    <row r="68" spans="1:16" ht="74.25">
      <c r="A68" s="23" t="s">
        <v>125</v>
      </c>
      <c r="B68" s="28">
        <v>48455</v>
      </c>
      <c r="C68" s="66" t="s">
        <v>536</v>
      </c>
      <c r="D68" s="28" t="s">
        <v>61</v>
      </c>
      <c r="E68" s="45" t="s">
        <v>126</v>
      </c>
      <c r="F68" s="72" t="s">
        <v>127</v>
      </c>
      <c r="G68" s="26" t="s">
        <v>14</v>
      </c>
      <c r="H68" s="79" t="s">
        <v>128</v>
      </c>
      <c r="I68" s="27">
        <v>39980</v>
      </c>
      <c r="J68" s="27"/>
      <c r="K68" s="27"/>
      <c r="L68" s="27">
        <f aca="true" t="shared" si="4" ref="L68:L130">SUM(I68:K68)</f>
        <v>39980</v>
      </c>
      <c r="M68" s="27">
        <v>39980</v>
      </c>
      <c r="N68" s="28">
        <v>0</v>
      </c>
      <c r="O68" s="29">
        <v>39980</v>
      </c>
      <c r="P68" s="30">
        <f aca="true" t="shared" si="5" ref="P68:P130">SUM(M68-O68)</f>
        <v>0</v>
      </c>
    </row>
    <row r="69" spans="1:16" ht="25.5">
      <c r="A69" s="23" t="s">
        <v>129</v>
      </c>
      <c r="B69" s="28">
        <v>48461</v>
      </c>
      <c r="C69" s="66" t="s">
        <v>539</v>
      </c>
      <c r="D69" s="28" t="s">
        <v>57</v>
      </c>
      <c r="E69" s="45" t="s">
        <v>130</v>
      </c>
      <c r="F69" s="72" t="s">
        <v>131</v>
      </c>
      <c r="G69" s="26" t="s">
        <v>14</v>
      </c>
      <c r="H69" s="79" t="s">
        <v>132</v>
      </c>
      <c r="I69" s="27">
        <v>40000</v>
      </c>
      <c r="J69" s="27"/>
      <c r="K69" s="27"/>
      <c r="L69" s="27">
        <f t="shared" si="4"/>
        <v>40000</v>
      </c>
      <c r="M69" s="27">
        <v>40000</v>
      </c>
      <c r="N69" s="28">
        <v>0</v>
      </c>
      <c r="O69" s="29">
        <v>40000</v>
      </c>
      <c r="P69" s="30">
        <f t="shared" si="5"/>
        <v>0</v>
      </c>
    </row>
    <row r="70" spans="1:16" ht="57.75">
      <c r="A70" s="23" t="s">
        <v>133</v>
      </c>
      <c r="B70" s="28">
        <v>48415</v>
      </c>
      <c r="C70" s="66" t="s">
        <v>531</v>
      </c>
      <c r="D70" s="28" t="s">
        <v>15</v>
      </c>
      <c r="E70" s="45" t="s">
        <v>30</v>
      </c>
      <c r="F70" s="72" t="s">
        <v>134</v>
      </c>
      <c r="G70" s="26" t="s">
        <v>14</v>
      </c>
      <c r="H70" s="79" t="s">
        <v>269</v>
      </c>
      <c r="I70" s="27">
        <v>39920</v>
      </c>
      <c r="J70" s="27"/>
      <c r="K70" s="27"/>
      <c r="L70" s="27">
        <f t="shared" si="4"/>
        <v>39920</v>
      </c>
      <c r="M70" s="27">
        <v>39920</v>
      </c>
      <c r="N70" s="28">
        <v>0</v>
      </c>
      <c r="O70" s="29">
        <v>39920</v>
      </c>
      <c r="P70" s="30">
        <f t="shared" si="5"/>
        <v>0</v>
      </c>
    </row>
    <row r="71" spans="1:16" ht="33">
      <c r="A71" s="23" t="s">
        <v>135</v>
      </c>
      <c r="B71" s="28">
        <v>48289</v>
      </c>
      <c r="C71" s="66" t="s">
        <v>534</v>
      </c>
      <c r="D71" s="28" t="s">
        <v>48</v>
      </c>
      <c r="E71" s="45" t="s">
        <v>136</v>
      </c>
      <c r="F71" s="72" t="s">
        <v>137</v>
      </c>
      <c r="G71" s="26" t="s">
        <v>14</v>
      </c>
      <c r="H71" s="79" t="s">
        <v>138</v>
      </c>
      <c r="I71" s="27">
        <v>57070</v>
      </c>
      <c r="J71" s="27"/>
      <c r="K71" s="27"/>
      <c r="L71" s="27">
        <f t="shared" si="4"/>
        <v>57070</v>
      </c>
      <c r="M71" s="27">
        <v>57070</v>
      </c>
      <c r="N71" s="28">
        <v>0</v>
      </c>
      <c r="O71" s="29">
        <v>57070</v>
      </c>
      <c r="P71" s="30">
        <f t="shared" si="5"/>
        <v>0</v>
      </c>
    </row>
    <row r="72" spans="1:16" ht="24.75">
      <c r="A72" s="23" t="s">
        <v>470</v>
      </c>
      <c r="B72" s="43">
        <v>47888</v>
      </c>
      <c r="C72" s="65" t="s">
        <v>536</v>
      </c>
      <c r="D72" s="24" t="s">
        <v>61</v>
      </c>
      <c r="E72" s="25" t="s">
        <v>289</v>
      </c>
      <c r="F72" s="72" t="s">
        <v>512</v>
      </c>
      <c r="G72" s="26" t="s">
        <v>64</v>
      </c>
      <c r="H72" s="74" t="s">
        <v>290</v>
      </c>
      <c r="I72" s="27"/>
      <c r="J72" s="27">
        <v>43200</v>
      </c>
      <c r="K72" s="27"/>
      <c r="L72" s="27">
        <f t="shared" si="4"/>
        <v>43200</v>
      </c>
      <c r="M72" s="27">
        <v>43200</v>
      </c>
      <c r="N72" s="28">
        <v>1</v>
      </c>
      <c r="O72" s="29">
        <v>43200</v>
      </c>
      <c r="P72" s="30">
        <f t="shared" si="5"/>
        <v>0</v>
      </c>
    </row>
    <row r="73" spans="1:16" ht="33">
      <c r="A73" s="23" t="s">
        <v>294</v>
      </c>
      <c r="B73" s="46">
        <v>48157</v>
      </c>
      <c r="C73" s="65" t="s">
        <v>530</v>
      </c>
      <c r="D73" s="24" t="s">
        <v>19</v>
      </c>
      <c r="E73" s="25" t="s">
        <v>295</v>
      </c>
      <c r="F73" s="72" t="s">
        <v>508</v>
      </c>
      <c r="G73" s="26" t="s">
        <v>14</v>
      </c>
      <c r="H73" s="74" t="s">
        <v>296</v>
      </c>
      <c r="I73" s="27">
        <v>0</v>
      </c>
      <c r="J73" s="27">
        <v>33600</v>
      </c>
      <c r="K73" s="27"/>
      <c r="L73" s="27">
        <f t="shared" si="4"/>
        <v>33600</v>
      </c>
      <c r="M73" s="27">
        <v>33600</v>
      </c>
      <c r="N73" s="28">
        <v>1</v>
      </c>
      <c r="O73" s="47">
        <v>33600</v>
      </c>
      <c r="P73" s="30">
        <f t="shared" si="5"/>
        <v>0</v>
      </c>
    </row>
    <row r="74" spans="1:16" ht="49.5">
      <c r="A74" s="23" t="s">
        <v>246</v>
      </c>
      <c r="B74" s="43">
        <v>48074</v>
      </c>
      <c r="C74" s="65" t="s">
        <v>529</v>
      </c>
      <c r="D74" s="24" t="s">
        <v>29</v>
      </c>
      <c r="E74" s="25" t="s">
        <v>247</v>
      </c>
      <c r="F74" s="72" t="s">
        <v>248</v>
      </c>
      <c r="G74" s="26" t="s">
        <v>249</v>
      </c>
      <c r="H74" s="74" t="s">
        <v>250</v>
      </c>
      <c r="I74" s="27">
        <v>15000</v>
      </c>
      <c r="J74" s="27"/>
      <c r="K74" s="27"/>
      <c r="L74" s="27">
        <f t="shared" si="4"/>
        <v>15000</v>
      </c>
      <c r="M74" s="27">
        <v>15000</v>
      </c>
      <c r="N74" s="28">
        <v>0</v>
      </c>
      <c r="O74" s="29">
        <v>15000</v>
      </c>
      <c r="P74" s="30">
        <f t="shared" si="5"/>
        <v>0</v>
      </c>
    </row>
    <row r="75" spans="1:16" ht="25.5">
      <c r="A75" s="23" t="s">
        <v>251</v>
      </c>
      <c r="B75" s="43">
        <v>48243</v>
      </c>
      <c r="C75" s="65" t="s">
        <v>532</v>
      </c>
      <c r="D75" s="24" t="s">
        <v>13</v>
      </c>
      <c r="E75" s="25" t="s">
        <v>252</v>
      </c>
      <c r="F75" s="72" t="s">
        <v>248</v>
      </c>
      <c r="G75" s="26" t="s">
        <v>249</v>
      </c>
      <c r="H75" s="74" t="s">
        <v>253</v>
      </c>
      <c r="I75" s="27">
        <v>11920</v>
      </c>
      <c r="J75" s="27"/>
      <c r="K75" s="27"/>
      <c r="L75" s="27">
        <f t="shared" si="4"/>
        <v>11920</v>
      </c>
      <c r="M75" s="27">
        <v>11920</v>
      </c>
      <c r="N75" s="28">
        <v>0</v>
      </c>
      <c r="O75" s="29">
        <v>11920</v>
      </c>
      <c r="P75" s="30">
        <f t="shared" si="5"/>
        <v>0</v>
      </c>
    </row>
    <row r="76" spans="1:16" ht="25.5">
      <c r="A76" s="23" t="s">
        <v>254</v>
      </c>
      <c r="B76" s="43">
        <v>48217</v>
      </c>
      <c r="C76" s="65" t="s">
        <v>543</v>
      </c>
      <c r="D76" s="24" t="s">
        <v>255</v>
      </c>
      <c r="E76" s="25" t="s">
        <v>256</v>
      </c>
      <c r="F76" s="72" t="s">
        <v>248</v>
      </c>
      <c r="G76" s="26" t="s">
        <v>257</v>
      </c>
      <c r="H76" s="74" t="s">
        <v>258</v>
      </c>
      <c r="I76" s="27">
        <v>12920</v>
      </c>
      <c r="J76" s="27"/>
      <c r="K76" s="27"/>
      <c r="L76" s="27">
        <f t="shared" si="4"/>
        <v>12920</v>
      </c>
      <c r="M76" s="27">
        <v>12920</v>
      </c>
      <c r="N76" s="28">
        <v>0</v>
      </c>
      <c r="O76" s="29">
        <v>12920</v>
      </c>
      <c r="P76" s="30">
        <f t="shared" si="5"/>
        <v>0</v>
      </c>
    </row>
    <row r="77" spans="1:16" ht="25.5">
      <c r="A77" s="23" t="s">
        <v>259</v>
      </c>
      <c r="B77" s="43">
        <v>48195</v>
      </c>
      <c r="C77" s="65" t="s">
        <v>543</v>
      </c>
      <c r="D77" s="24" t="s">
        <v>255</v>
      </c>
      <c r="E77" s="25" t="s">
        <v>256</v>
      </c>
      <c r="F77" s="72" t="s">
        <v>248</v>
      </c>
      <c r="G77" s="26" t="s">
        <v>14</v>
      </c>
      <c r="H77" s="74" t="s">
        <v>260</v>
      </c>
      <c r="I77" s="27">
        <v>14180</v>
      </c>
      <c r="J77" s="27"/>
      <c r="K77" s="27"/>
      <c r="L77" s="27">
        <f t="shared" si="4"/>
        <v>14180</v>
      </c>
      <c r="M77" s="27">
        <v>14180</v>
      </c>
      <c r="N77" s="28">
        <v>0</v>
      </c>
      <c r="O77" s="29">
        <v>14180</v>
      </c>
      <c r="P77" s="30">
        <f t="shared" si="5"/>
        <v>0</v>
      </c>
    </row>
    <row r="78" spans="1:16" ht="24.75">
      <c r="A78" s="23" t="s">
        <v>261</v>
      </c>
      <c r="B78" s="43">
        <v>48214</v>
      </c>
      <c r="C78" s="65" t="s">
        <v>533</v>
      </c>
      <c r="D78" s="24" t="s">
        <v>262</v>
      </c>
      <c r="E78" s="25" t="s">
        <v>263</v>
      </c>
      <c r="F78" s="72" t="s">
        <v>248</v>
      </c>
      <c r="G78" s="26" t="s">
        <v>264</v>
      </c>
      <c r="H78" s="74" t="s">
        <v>265</v>
      </c>
      <c r="I78" s="27">
        <v>15000</v>
      </c>
      <c r="J78" s="27"/>
      <c r="K78" s="27"/>
      <c r="L78" s="27">
        <f t="shared" si="4"/>
        <v>15000</v>
      </c>
      <c r="M78" s="27">
        <v>15000</v>
      </c>
      <c r="N78" s="28">
        <v>0</v>
      </c>
      <c r="O78" s="29">
        <v>15000</v>
      </c>
      <c r="P78" s="30">
        <f t="shared" si="5"/>
        <v>0</v>
      </c>
    </row>
    <row r="79" spans="1:16" ht="25.5">
      <c r="A79" s="23" t="s">
        <v>266</v>
      </c>
      <c r="B79" s="43">
        <v>48199</v>
      </c>
      <c r="C79" s="65" t="s">
        <v>533</v>
      </c>
      <c r="D79" s="24" t="s">
        <v>262</v>
      </c>
      <c r="E79" s="25" t="s">
        <v>267</v>
      </c>
      <c r="F79" s="72" t="s">
        <v>248</v>
      </c>
      <c r="G79" s="26" t="s">
        <v>14</v>
      </c>
      <c r="H79" s="74" t="s">
        <v>268</v>
      </c>
      <c r="I79" s="27">
        <v>15000</v>
      </c>
      <c r="J79" s="27"/>
      <c r="K79" s="27"/>
      <c r="L79" s="27">
        <f t="shared" si="4"/>
        <v>15000</v>
      </c>
      <c r="M79" s="27">
        <v>15000</v>
      </c>
      <c r="N79" s="28">
        <v>0</v>
      </c>
      <c r="O79" s="29">
        <v>15000</v>
      </c>
      <c r="P79" s="30">
        <f t="shared" si="5"/>
        <v>0</v>
      </c>
    </row>
    <row r="80" spans="1:16" ht="49.5">
      <c r="A80" s="23" t="s">
        <v>281</v>
      </c>
      <c r="B80" s="43">
        <v>47885</v>
      </c>
      <c r="C80" s="65" t="s">
        <v>532</v>
      </c>
      <c r="D80" s="24" t="s">
        <v>13</v>
      </c>
      <c r="E80" s="25" t="s">
        <v>282</v>
      </c>
      <c r="F80" s="72" t="s">
        <v>503</v>
      </c>
      <c r="G80" s="26" t="s">
        <v>80</v>
      </c>
      <c r="H80" s="74" t="s">
        <v>283</v>
      </c>
      <c r="I80" s="27">
        <v>0</v>
      </c>
      <c r="J80" s="27">
        <v>168000</v>
      </c>
      <c r="K80" s="27"/>
      <c r="L80" s="27">
        <f t="shared" si="4"/>
        <v>168000</v>
      </c>
      <c r="M80" s="27">
        <v>168000</v>
      </c>
      <c r="N80" s="28">
        <v>6</v>
      </c>
      <c r="O80" s="29">
        <v>168000</v>
      </c>
      <c r="P80" s="30">
        <f t="shared" si="5"/>
        <v>0</v>
      </c>
    </row>
    <row r="81" spans="1:16" ht="41.25">
      <c r="A81" s="23" t="s">
        <v>284</v>
      </c>
      <c r="B81" s="48">
        <v>47909</v>
      </c>
      <c r="C81" s="65" t="s">
        <v>531</v>
      </c>
      <c r="D81" s="24" t="s">
        <v>15</v>
      </c>
      <c r="E81" s="25" t="s">
        <v>285</v>
      </c>
      <c r="F81" s="72" t="s">
        <v>503</v>
      </c>
      <c r="G81" s="26" t="s">
        <v>286</v>
      </c>
      <c r="H81" s="74" t="s">
        <v>287</v>
      </c>
      <c r="I81" s="27">
        <v>0</v>
      </c>
      <c r="J81" s="27">
        <v>48000</v>
      </c>
      <c r="K81" s="27"/>
      <c r="L81" s="27">
        <f t="shared" si="4"/>
        <v>48000</v>
      </c>
      <c r="M81" s="27">
        <v>48000</v>
      </c>
      <c r="N81" s="28">
        <v>2</v>
      </c>
      <c r="O81" s="29">
        <v>48000</v>
      </c>
      <c r="P81" s="30">
        <f t="shared" si="5"/>
        <v>0</v>
      </c>
    </row>
    <row r="82" spans="1:16" ht="33">
      <c r="A82" s="23" t="s">
        <v>297</v>
      </c>
      <c r="B82" s="43">
        <v>48227</v>
      </c>
      <c r="C82" s="65" t="s">
        <v>536</v>
      </c>
      <c r="D82" s="24" t="s">
        <v>61</v>
      </c>
      <c r="E82" s="25" t="s">
        <v>298</v>
      </c>
      <c r="F82" s="72" t="s">
        <v>248</v>
      </c>
      <c r="G82" s="26"/>
      <c r="H82" s="74" t="s">
        <v>299</v>
      </c>
      <c r="I82" s="27">
        <v>15000</v>
      </c>
      <c r="J82" s="27"/>
      <c r="K82" s="27"/>
      <c r="L82" s="27">
        <f t="shared" si="4"/>
        <v>15000</v>
      </c>
      <c r="M82" s="27">
        <v>15000</v>
      </c>
      <c r="N82" s="28">
        <v>0</v>
      </c>
      <c r="O82" s="29">
        <v>15000</v>
      </c>
      <c r="P82" s="30">
        <f t="shared" si="5"/>
        <v>0</v>
      </c>
    </row>
    <row r="83" spans="1:16" ht="33">
      <c r="A83" s="23" t="s">
        <v>291</v>
      </c>
      <c r="B83" s="48">
        <v>48548</v>
      </c>
      <c r="C83" s="71" t="s">
        <v>535</v>
      </c>
      <c r="D83" s="49" t="s">
        <v>17</v>
      </c>
      <c r="E83" s="50" t="s">
        <v>292</v>
      </c>
      <c r="F83" s="72" t="s">
        <v>512</v>
      </c>
      <c r="G83" s="51" t="s">
        <v>64</v>
      </c>
      <c r="H83" s="80" t="s">
        <v>293</v>
      </c>
      <c r="I83" s="52"/>
      <c r="J83" s="52">
        <v>69600</v>
      </c>
      <c r="K83" s="52"/>
      <c r="L83" s="27">
        <f t="shared" si="4"/>
        <v>69600</v>
      </c>
      <c r="M83" s="52">
        <v>69600</v>
      </c>
      <c r="N83" s="53">
        <v>1</v>
      </c>
      <c r="O83" s="29">
        <v>69600</v>
      </c>
      <c r="P83" s="30">
        <f t="shared" si="5"/>
        <v>0</v>
      </c>
    </row>
    <row r="84" spans="1:16" ht="25.5">
      <c r="A84" s="23" t="s">
        <v>312</v>
      </c>
      <c r="B84" s="28">
        <v>48485</v>
      </c>
      <c r="C84" s="66" t="s">
        <v>531</v>
      </c>
      <c r="D84" s="28" t="s">
        <v>15</v>
      </c>
      <c r="E84" s="28" t="s">
        <v>30</v>
      </c>
      <c r="F84" s="75" t="s">
        <v>509</v>
      </c>
      <c r="G84" s="44" t="s">
        <v>14</v>
      </c>
      <c r="H84" s="81" t="s">
        <v>325</v>
      </c>
      <c r="I84" s="27"/>
      <c r="J84" s="27">
        <v>840000</v>
      </c>
      <c r="K84" s="27"/>
      <c r="L84" s="27">
        <f t="shared" si="4"/>
        <v>840000</v>
      </c>
      <c r="M84" s="27">
        <v>840000</v>
      </c>
      <c r="N84" s="28">
        <v>175</v>
      </c>
      <c r="O84" s="29">
        <v>840000</v>
      </c>
      <c r="P84" s="30">
        <f t="shared" si="5"/>
        <v>0</v>
      </c>
    </row>
    <row r="85" spans="1:16" ht="25.5">
      <c r="A85" s="23" t="s">
        <v>313</v>
      </c>
      <c r="B85" s="28">
        <v>48397</v>
      </c>
      <c r="C85" s="66" t="s">
        <v>542</v>
      </c>
      <c r="D85" s="28" t="s">
        <v>16</v>
      </c>
      <c r="E85" s="28" t="s">
        <v>336</v>
      </c>
      <c r="F85" s="75" t="s">
        <v>509</v>
      </c>
      <c r="G85" s="44" t="s">
        <v>14</v>
      </c>
      <c r="H85" s="81" t="s">
        <v>337</v>
      </c>
      <c r="I85" s="27"/>
      <c r="J85" s="27">
        <v>682000</v>
      </c>
      <c r="K85" s="27"/>
      <c r="L85" s="27">
        <f t="shared" si="4"/>
        <v>682000</v>
      </c>
      <c r="M85" s="27">
        <v>682000</v>
      </c>
      <c r="N85" s="28">
        <v>155</v>
      </c>
      <c r="O85" s="29">
        <v>682000</v>
      </c>
      <c r="P85" s="30">
        <f t="shared" si="5"/>
        <v>0</v>
      </c>
    </row>
    <row r="86" spans="1:16" ht="41.25">
      <c r="A86" s="23" t="s">
        <v>300</v>
      </c>
      <c r="B86" s="45">
        <v>48281</v>
      </c>
      <c r="C86" s="66" t="s">
        <v>534</v>
      </c>
      <c r="D86" s="45" t="s">
        <v>48</v>
      </c>
      <c r="E86" s="45" t="s">
        <v>301</v>
      </c>
      <c r="F86" s="75" t="s">
        <v>511</v>
      </c>
      <c r="G86" s="44" t="s">
        <v>14</v>
      </c>
      <c r="H86" s="79" t="s">
        <v>302</v>
      </c>
      <c r="I86" s="27"/>
      <c r="J86" s="27">
        <v>110400</v>
      </c>
      <c r="K86" s="27"/>
      <c r="L86" s="27">
        <f t="shared" si="4"/>
        <v>110400</v>
      </c>
      <c r="M86" s="27">
        <v>110400</v>
      </c>
      <c r="N86" s="45">
        <v>23</v>
      </c>
      <c r="O86" s="29">
        <v>110400</v>
      </c>
      <c r="P86" s="30">
        <f t="shared" si="5"/>
        <v>0</v>
      </c>
    </row>
    <row r="87" spans="1:16" ht="33">
      <c r="A87" s="23" t="s">
        <v>303</v>
      </c>
      <c r="B87" s="45">
        <v>48447</v>
      </c>
      <c r="C87" s="66" t="s">
        <v>531</v>
      </c>
      <c r="D87" s="45" t="s">
        <v>15</v>
      </c>
      <c r="E87" s="45" t="s">
        <v>304</v>
      </c>
      <c r="F87" s="75" t="s">
        <v>511</v>
      </c>
      <c r="G87" s="44" t="s">
        <v>14</v>
      </c>
      <c r="H87" s="79" t="s">
        <v>305</v>
      </c>
      <c r="I87" s="27"/>
      <c r="J87" s="27">
        <v>110400</v>
      </c>
      <c r="K87" s="27"/>
      <c r="L87" s="27">
        <f t="shared" si="4"/>
        <v>110400</v>
      </c>
      <c r="M87" s="27">
        <v>110400</v>
      </c>
      <c r="N87" s="45">
        <v>23</v>
      </c>
      <c r="O87" s="29">
        <v>110400</v>
      </c>
      <c r="P87" s="30">
        <f t="shared" si="5"/>
        <v>0</v>
      </c>
    </row>
    <row r="88" spans="1:16" ht="33">
      <c r="A88" s="23" t="s">
        <v>306</v>
      </c>
      <c r="B88" s="45">
        <v>48420</v>
      </c>
      <c r="C88" s="66" t="s">
        <v>528</v>
      </c>
      <c r="D88" s="45" t="s">
        <v>20</v>
      </c>
      <c r="E88" s="45" t="s">
        <v>307</v>
      </c>
      <c r="F88" s="75" t="s">
        <v>511</v>
      </c>
      <c r="G88" s="44" t="s">
        <v>14</v>
      </c>
      <c r="H88" s="79" t="s">
        <v>308</v>
      </c>
      <c r="I88" s="27"/>
      <c r="J88" s="27">
        <v>110400</v>
      </c>
      <c r="K88" s="27"/>
      <c r="L88" s="27">
        <f t="shared" si="4"/>
        <v>110400</v>
      </c>
      <c r="M88" s="27">
        <v>110400</v>
      </c>
      <c r="N88" s="45">
        <v>23</v>
      </c>
      <c r="O88" s="29">
        <v>110400</v>
      </c>
      <c r="P88" s="30">
        <f t="shared" si="5"/>
        <v>0</v>
      </c>
    </row>
    <row r="89" spans="1:16" ht="39" customHeight="1">
      <c r="A89" s="23" t="s">
        <v>309</v>
      </c>
      <c r="B89" s="45">
        <v>48342</v>
      </c>
      <c r="C89" s="66" t="s">
        <v>536</v>
      </c>
      <c r="D89" s="45" t="s">
        <v>61</v>
      </c>
      <c r="E89" s="45" t="s">
        <v>310</v>
      </c>
      <c r="F89" s="75" t="s">
        <v>511</v>
      </c>
      <c r="G89" s="44" t="s">
        <v>14</v>
      </c>
      <c r="H89" s="79" t="s">
        <v>311</v>
      </c>
      <c r="I89" s="27"/>
      <c r="J89" s="27">
        <v>110400</v>
      </c>
      <c r="K89" s="27"/>
      <c r="L89" s="27">
        <f t="shared" si="4"/>
        <v>110400</v>
      </c>
      <c r="M89" s="27">
        <v>110400</v>
      </c>
      <c r="N89" s="45">
        <v>23</v>
      </c>
      <c r="O89" s="29">
        <v>110400</v>
      </c>
      <c r="P89" s="30">
        <f t="shared" si="5"/>
        <v>0</v>
      </c>
    </row>
    <row r="90" spans="1:16" ht="33">
      <c r="A90" s="23" t="s">
        <v>314</v>
      </c>
      <c r="B90" s="45">
        <v>48454</v>
      </c>
      <c r="C90" s="66" t="s">
        <v>532</v>
      </c>
      <c r="D90" s="45" t="s">
        <v>13</v>
      </c>
      <c r="E90" s="45" t="s">
        <v>315</v>
      </c>
      <c r="F90" s="75" t="s">
        <v>511</v>
      </c>
      <c r="G90" s="44" t="s">
        <v>14</v>
      </c>
      <c r="H90" s="79" t="s">
        <v>316</v>
      </c>
      <c r="I90" s="27"/>
      <c r="J90" s="27">
        <v>110400</v>
      </c>
      <c r="K90" s="27"/>
      <c r="L90" s="27">
        <f t="shared" si="4"/>
        <v>110400</v>
      </c>
      <c r="M90" s="27">
        <v>110400</v>
      </c>
      <c r="N90" s="45">
        <v>23</v>
      </c>
      <c r="O90" s="29">
        <v>110400</v>
      </c>
      <c r="P90" s="30">
        <f t="shared" si="5"/>
        <v>0</v>
      </c>
    </row>
    <row r="91" spans="1:16" ht="41.25">
      <c r="A91" s="23" t="s">
        <v>320</v>
      </c>
      <c r="B91" s="45">
        <v>48451</v>
      </c>
      <c r="C91" s="66" t="s">
        <v>532</v>
      </c>
      <c r="D91" s="45" t="s">
        <v>13</v>
      </c>
      <c r="E91" s="45" t="s">
        <v>321</v>
      </c>
      <c r="F91" s="75" t="s">
        <v>510</v>
      </c>
      <c r="G91" s="44" t="s">
        <v>14</v>
      </c>
      <c r="H91" s="79" t="s">
        <v>322</v>
      </c>
      <c r="I91" s="27"/>
      <c r="J91" s="27">
        <v>633600</v>
      </c>
      <c r="K91" s="27"/>
      <c r="L91" s="27">
        <f t="shared" si="4"/>
        <v>633600</v>
      </c>
      <c r="M91" s="27">
        <v>633600</v>
      </c>
      <c r="N91" s="45">
        <v>132</v>
      </c>
      <c r="O91" s="29">
        <v>633600</v>
      </c>
      <c r="P91" s="30">
        <f t="shared" si="5"/>
        <v>0</v>
      </c>
    </row>
    <row r="92" spans="1:16" ht="33">
      <c r="A92" s="23" t="s">
        <v>317</v>
      </c>
      <c r="B92" s="45">
        <v>48404</v>
      </c>
      <c r="C92" s="66" t="s">
        <v>539</v>
      </c>
      <c r="D92" s="45" t="s">
        <v>57</v>
      </c>
      <c r="E92" s="45" t="s">
        <v>318</v>
      </c>
      <c r="F92" s="75" t="s">
        <v>511</v>
      </c>
      <c r="G92" s="44" t="s">
        <v>14</v>
      </c>
      <c r="H92" s="79" t="s">
        <v>319</v>
      </c>
      <c r="I92" s="27"/>
      <c r="J92" s="27">
        <v>110400</v>
      </c>
      <c r="K92" s="27"/>
      <c r="L92" s="27">
        <f t="shared" si="4"/>
        <v>110400</v>
      </c>
      <c r="M92" s="27">
        <v>110400</v>
      </c>
      <c r="N92" s="45">
        <v>23</v>
      </c>
      <c r="O92" s="29">
        <v>110400</v>
      </c>
      <c r="P92" s="30">
        <f t="shared" si="5"/>
        <v>0</v>
      </c>
    </row>
    <row r="93" spans="1:16" ht="41.25">
      <c r="A93" s="23" t="s">
        <v>323</v>
      </c>
      <c r="B93" s="45">
        <v>48442</v>
      </c>
      <c r="C93" s="66" t="s">
        <v>536</v>
      </c>
      <c r="D93" s="45" t="s">
        <v>61</v>
      </c>
      <c r="E93" s="45" t="s">
        <v>126</v>
      </c>
      <c r="F93" s="75" t="s">
        <v>510</v>
      </c>
      <c r="G93" s="44" t="s">
        <v>14</v>
      </c>
      <c r="H93" s="79" t="s">
        <v>324</v>
      </c>
      <c r="I93" s="27"/>
      <c r="J93" s="27">
        <v>638400</v>
      </c>
      <c r="K93" s="27"/>
      <c r="L93" s="27">
        <f t="shared" si="4"/>
        <v>638400</v>
      </c>
      <c r="M93" s="27">
        <v>638400</v>
      </c>
      <c r="N93" s="45">
        <v>133</v>
      </c>
      <c r="O93" s="54">
        <v>638400</v>
      </c>
      <c r="P93" s="30">
        <f t="shared" si="5"/>
        <v>0</v>
      </c>
    </row>
    <row r="94" spans="1:16" ht="33">
      <c r="A94" s="23" t="s">
        <v>326</v>
      </c>
      <c r="B94" s="28">
        <v>48430</v>
      </c>
      <c r="C94" s="66" t="s">
        <v>528</v>
      </c>
      <c r="D94" s="28" t="s">
        <v>20</v>
      </c>
      <c r="E94" s="28" t="s">
        <v>327</v>
      </c>
      <c r="F94" s="75" t="s">
        <v>509</v>
      </c>
      <c r="G94" s="44" t="s">
        <v>14</v>
      </c>
      <c r="H94" s="81" t="s">
        <v>328</v>
      </c>
      <c r="I94" s="27"/>
      <c r="J94" s="27">
        <v>506000</v>
      </c>
      <c r="K94" s="27"/>
      <c r="L94" s="27">
        <f t="shared" si="4"/>
        <v>506000</v>
      </c>
      <c r="M94" s="27">
        <v>506000</v>
      </c>
      <c r="N94" s="28">
        <v>115</v>
      </c>
      <c r="O94" s="29">
        <v>506000</v>
      </c>
      <c r="P94" s="30">
        <f t="shared" si="5"/>
        <v>0</v>
      </c>
    </row>
    <row r="95" spans="1:16" ht="49.5">
      <c r="A95" s="23" t="s">
        <v>329</v>
      </c>
      <c r="B95" s="28">
        <v>48453</v>
      </c>
      <c r="C95" s="66" t="s">
        <v>536</v>
      </c>
      <c r="D95" s="28" t="s">
        <v>61</v>
      </c>
      <c r="E95" s="28" t="s">
        <v>126</v>
      </c>
      <c r="F95" s="75" t="s">
        <v>509</v>
      </c>
      <c r="G95" s="44" t="s">
        <v>14</v>
      </c>
      <c r="H95" s="81" t="s">
        <v>330</v>
      </c>
      <c r="I95" s="27"/>
      <c r="J95" s="27">
        <v>720000</v>
      </c>
      <c r="K95" s="27"/>
      <c r="L95" s="27">
        <f t="shared" si="4"/>
        <v>720000</v>
      </c>
      <c r="M95" s="27">
        <v>720000</v>
      </c>
      <c r="N95" s="28">
        <v>150</v>
      </c>
      <c r="O95" s="29">
        <v>720000</v>
      </c>
      <c r="P95" s="30">
        <f t="shared" si="5"/>
        <v>0</v>
      </c>
    </row>
    <row r="96" spans="1:16" ht="49.5">
      <c r="A96" s="23" t="s">
        <v>331</v>
      </c>
      <c r="B96" s="28">
        <v>48308</v>
      </c>
      <c r="C96" s="66" t="s">
        <v>532</v>
      </c>
      <c r="D96" s="28" t="s">
        <v>13</v>
      </c>
      <c r="E96" s="28" t="s">
        <v>332</v>
      </c>
      <c r="F96" s="75" t="s">
        <v>509</v>
      </c>
      <c r="G96" s="44" t="s">
        <v>14</v>
      </c>
      <c r="H96" s="81" t="s">
        <v>333</v>
      </c>
      <c r="I96" s="27"/>
      <c r="J96" s="27">
        <v>849600</v>
      </c>
      <c r="K96" s="27"/>
      <c r="L96" s="27">
        <f t="shared" si="4"/>
        <v>849600</v>
      </c>
      <c r="M96" s="27">
        <v>849600</v>
      </c>
      <c r="N96" s="28">
        <v>177</v>
      </c>
      <c r="O96" s="29">
        <v>849600</v>
      </c>
      <c r="P96" s="30">
        <f t="shared" si="5"/>
        <v>0</v>
      </c>
    </row>
    <row r="97" spans="1:16" ht="25.5">
      <c r="A97" s="23" t="s">
        <v>334</v>
      </c>
      <c r="B97" s="28">
        <v>48450</v>
      </c>
      <c r="C97" s="66" t="s">
        <v>539</v>
      </c>
      <c r="D97" s="28" t="s">
        <v>57</v>
      </c>
      <c r="E97" s="28" t="s">
        <v>130</v>
      </c>
      <c r="F97" s="75" t="s">
        <v>509</v>
      </c>
      <c r="G97" s="44" t="s">
        <v>14</v>
      </c>
      <c r="H97" s="81" t="s">
        <v>335</v>
      </c>
      <c r="I97" s="27"/>
      <c r="J97" s="27">
        <v>720000</v>
      </c>
      <c r="K97" s="27"/>
      <c r="L97" s="27">
        <f t="shared" si="4"/>
        <v>720000</v>
      </c>
      <c r="M97" s="27">
        <v>720000</v>
      </c>
      <c r="N97" s="28">
        <v>150</v>
      </c>
      <c r="O97" s="29">
        <v>720000</v>
      </c>
      <c r="P97" s="30">
        <f t="shared" si="5"/>
        <v>0</v>
      </c>
    </row>
    <row r="98" spans="1:16" ht="33">
      <c r="A98" s="23" t="s">
        <v>351</v>
      </c>
      <c r="B98" s="45">
        <v>48316</v>
      </c>
      <c r="C98" s="66" t="s">
        <v>542</v>
      </c>
      <c r="D98" s="45" t="s">
        <v>352</v>
      </c>
      <c r="E98" s="45" t="s">
        <v>353</v>
      </c>
      <c r="F98" s="75" t="s">
        <v>511</v>
      </c>
      <c r="G98" s="44" t="s">
        <v>14</v>
      </c>
      <c r="H98" s="79" t="s">
        <v>354</v>
      </c>
      <c r="I98" s="27"/>
      <c r="J98" s="27">
        <v>110400</v>
      </c>
      <c r="K98" s="27"/>
      <c r="L98" s="27">
        <f t="shared" si="4"/>
        <v>110400</v>
      </c>
      <c r="M98" s="27">
        <v>110400</v>
      </c>
      <c r="N98" s="45">
        <v>23</v>
      </c>
      <c r="O98" s="54">
        <v>110400</v>
      </c>
      <c r="P98" s="30">
        <f t="shared" si="5"/>
        <v>0</v>
      </c>
    </row>
    <row r="99" spans="1:16" ht="33">
      <c r="A99" s="23" t="s">
        <v>355</v>
      </c>
      <c r="B99" s="45">
        <v>48349</v>
      </c>
      <c r="C99" s="66" t="s">
        <v>530</v>
      </c>
      <c r="D99" s="45" t="s">
        <v>19</v>
      </c>
      <c r="E99" s="45" t="s">
        <v>356</v>
      </c>
      <c r="F99" s="75" t="s">
        <v>511</v>
      </c>
      <c r="G99" s="44" t="s">
        <v>14</v>
      </c>
      <c r="H99" s="79" t="s">
        <v>357</v>
      </c>
      <c r="I99" s="27"/>
      <c r="J99" s="27">
        <v>48000</v>
      </c>
      <c r="K99" s="27"/>
      <c r="L99" s="27">
        <f t="shared" si="4"/>
        <v>48000</v>
      </c>
      <c r="M99" s="27">
        <v>48000</v>
      </c>
      <c r="N99" s="45">
        <v>10</v>
      </c>
      <c r="O99" s="54">
        <v>48000</v>
      </c>
      <c r="P99" s="30">
        <f t="shared" si="5"/>
        <v>0</v>
      </c>
    </row>
    <row r="100" spans="1:16" ht="41.25">
      <c r="A100" s="23" t="s">
        <v>339</v>
      </c>
      <c r="B100" s="45">
        <v>48394</v>
      </c>
      <c r="C100" s="66" t="s">
        <v>542</v>
      </c>
      <c r="D100" s="45" t="s">
        <v>16</v>
      </c>
      <c r="E100" s="45" t="s">
        <v>336</v>
      </c>
      <c r="F100" s="75" t="s">
        <v>510</v>
      </c>
      <c r="G100" s="44" t="s">
        <v>14</v>
      </c>
      <c r="H100" s="79" t="s">
        <v>340</v>
      </c>
      <c r="I100" s="27"/>
      <c r="J100" s="27">
        <v>580800</v>
      </c>
      <c r="K100" s="27"/>
      <c r="L100" s="27">
        <f t="shared" si="4"/>
        <v>580800</v>
      </c>
      <c r="M100" s="27">
        <v>580800</v>
      </c>
      <c r="N100" s="45">
        <v>132</v>
      </c>
      <c r="O100" s="54">
        <v>580800</v>
      </c>
      <c r="P100" s="30">
        <f t="shared" si="5"/>
        <v>0</v>
      </c>
    </row>
    <row r="101" spans="1:16" ht="41.25">
      <c r="A101" s="23" t="s">
        <v>341</v>
      </c>
      <c r="B101" s="45">
        <v>48320</v>
      </c>
      <c r="C101" s="66" t="s">
        <v>530</v>
      </c>
      <c r="D101" s="45" t="s">
        <v>19</v>
      </c>
      <c r="E101" s="45" t="s">
        <v>342</v>
      </c>
      <c r="F101" s="75" t="s">
        <v>510</v>
      </c>
      <c r="G101" s="44" t="s">
        <v>14</v>
      </c>
      <c r="H101" s="79" t="s">
        <v>343</v>
      </c>
      <c r="I101" s="27"/>
      <c r="J101" s="27">
        <v>662400</v>
      </c>
      <c r="K101" s="27"/>
      <c r="L101" s="27">
        <f t="shared" si="4"/>
        <v>662400</v>
      </c>
      <c r="M101" s="27">
        <v>662400</v>
      </c>
      <c r="N101" s="45">
        <v>138</v>
      </c>
      <c r="O101" s="54">
        <v>607200</v>
      </c>
      <c r="P101" s="30">
        <f t="shared" si="5"/>
        <v>55200</v>
      </c>
    </row>
    <row r="102" spans="1:16" ht="41.25">
      <c r="A102" s="23" t="s">
        <v>344</v>
      </c>
      <c r="B102" s="45">
        <v>48444</v>
      </c>
      <c r="C102" s="66" t="s">
        <v>531</v>
      </c>
      <c r="D102" s="45" t="s">
        <v>15</v>
      </c>
      <c r="E102" s="45" t="s">
        <v>304</v>
      </c>
      <c r="F102" s="75" t="s">
        <v>510</v>
      </c>
      <c r="G102" s="44" t="s">
        <v>14</v>
      </c>
      <c r="H102" s="79" t="s">
        <v>345</v>
      </c>
      <c r="I102" s="27"/>
      <c r="J102" s="27">
        <v>652800</v>
      </c>
      <c r="K102" s="27"/>
      <c r="L102" s="27">
        <f t="shared" si="4"/>
        <v>652800</v>
      </c>
      <c r="M102" s="27">
        <v>652800</v>
      </c>
      <c r="N102" s="45">
        <v>136</v>
      </c>
      <c r="O102" s="54">
        <v>652800</v>
      </c>
      <c r="P102" s="30">
        <f t="shared" si="5"/>
        <v>0</v>
      </c>
    </row>
    <row r="103" spans="1:16" ht="41.25">
      <c r="A103" s="23" t="s">
        <v>346</v>
      </c>
      <c r="B103" s="45">
        <v>48310</v>
      </c>
      <c r="C103" s="66" t="s">
        <v>534</v>
      </c>
      <c r="D103" s="45" t="s">
        <v>48</v>
      </c>
      <c r="E103" s="45" t="s">
        <v>49</v>
      </c>
      <c r="F103" s="75" t="s">
        <v>510</v>
      </c>
      <c r="G103" s="44" t="s">
        <v>14</v>
      </c>
      <c r="H103" s="79" t="s">
        <v>347</v>
      </c>
      <c r="I103" s="27"/>
      <c r="J103" s="27">
        <v>633600</v>
      </c>
      <c r="K103" s="27"/>
      <c r="L103" s="27">
        <f t="shared" si="4"/>
        <v>633600</v>
      </c>
      <c r="M103" s="27">
        <v>633600</v>
      </c>
      <c r="N103" s="45">
        <v>132</v>
      </c>
      <c r="O103" s="27">
        <v>633600</v>
      </c>
      <c r="P103" s="30">
        <f t="shared" si="5"/>
        <v>0</v>
      </c>
    </row>
    <row r="104" spans="1:16" ht="24.75">
      <c r="A104" s="23" t="s">
        <v>358</v>
      </c>
      <c r="B104" s="28">
        <v>48290</v>
      </c>
      <c r="C104" s="66" t="s">
        <v>534</v>
      </c>
      <c r="D104" s="28" t="s">
        <v>48</v>
      </c>
      <c r="E104" s="28" t="s">
        <v>49</v>
      </c>
      <c r="F104" s="75" t="s">
        <v>509</v>
      </c>
      <c r="G104" s="44" t="s">
        <v>14</v>
      </c>
      <c r="H104" s="81" t="s">
        <v>359</v>
      </c>
      <c r="I104" s="27"/>
      <c r="J104" s="27">
        <v>720000</v>
      </c>
      <c r="K104" s="27"/>
      <c r="L104" s="27">
        <f t="shared" si="4"/>
        <v>720000</v>
      </c>
      <c r="M104" s="27">
        <v>720000</v>
      </c>
      <c r="N104" s="28">
        <v>150</v>
      </c>
      <c r="O104" s="54">
        <v>720000</v>
      </c>
      <c r="P104" s="30">
        <f t="shared" si="5"/>
        <v>0</v>
      </c>
    </row>
    <row r="105" spans="1:16" ht="16.5">
      <c r="A105" s="23" t="s">
        <v>360</v>
      </c>
      <c r="B105" s="28">
        <v>48276</v>
      </c>
      <c r="C105" s="66" t="s">
        <v>529</v>
      </c>
      <c r="D105" s="28" t="s">
        <v>29</v>
      </c>
      <c r="E105" s="28" t="s">
        <v>361</v>
      </c>
      <c r="F105" s="75" t="s">
        <v>509</v>
      </c>
      <c r="G105" s="44" t="s">
        <v>14</v>
      </c>
      <c r="H105" s="81" t="s">
        <v>362</v>
      </c>
      <c r="I105" s="27"/>
      <c r="J105" s="27">
        <v>96000</v>
      </c>
      <c r="K105" s="27"/>
      <c r="L105" s="27">
        <f t="shared" si="4"/>
        <v>96000</v>
      </c>
      <c r="M105" s="27">
        <v>96000</v>
      </c>
      <c r="N105" s="28">
        <v>20</v>
      </c>
      <c r="O105" s="54">
        <v>96000</v>
      </c>
      <c r="P105" s="30">
        <f t="shared" si="5"/>
        <v>0</v>
      </c>
    </row>
    <row r="106" spans="1:16" ht="24.75">
      <c r="A106" s="23" t="s">
        <v>363</v>
      </c>
      <c r="B106" s="28">
        <v>48464</v>
      </c>
      <c r="C106" s="66" t="s">
        <v>533</v>
      </c>
      <c r="D106" s="28" t="s">
        <v>262</v>
      </c>
      <c r="E106" s="28" t="s">
        <v>364</v>
      </c>
      <c r="F106" s="75" t="s">
        <v>509</v>
      </c>
      <c r="G106" s="44" t="s">
        <v>14</v>
      </c>
      <c r="H106" s="81" t="s">
        <v>365</v>
      </c>
      <c r="I106" s="27"/>
      <c r="J106" s="27">
        <v>22000</v>
      </c>
      <c r="K106" s="27"/>
      <c r="L106" s="27">
        <f t="shared" si="4"/>
        <v>22000</v>
      </c>
      <c r="M106" s="27">
        <v>22000</v>
      </c>
      <c r="N106" s="28">
        <v>5</v>
      </c>
      <c r="O106" s="27">
        <v>22000</v>
      </c>
      <c r="P106" s="30">
        <f t="shared" si="5"/>
        <v>0</v>
      </c>
    </row>
    <row r="107" spans="1:16" ht="25.5">
      <c r="A107" s="23" t="s">
        <v>366</v>
      </c>
      <c r="B107" s="28">
        <v>48405</v>
      </c>
      <c r="C107" s="66" t="s">
        <v>543</v>
      </c>
      <c r="D107" s="28" t="s">
        <v>255</v>
      </c>
      <c r="E107" s="28" t="s">
        <v>256</v>
      </c>
      <c r="F107" s="75" t="s">
        <v>509</v>
      </c>
      <c r="G107" s="44" t="s">
        <v>14</v>
      </c>
      <c r="H107" s="81" t="s">
        <v>367</v>
      </c>
      <c r="I107" s="27"/>
      <c r="J107" s="27">
        <v>8800</v>
      </c>
      <c r="K107" s="27"/>
      <c r="L107" s="27">
        <f t="shared" si="4"/>
        <v>8800</v>
      </c>
      <c r="M107" s="27">
        <v>8800</v>
      </c>
      <c r="N107" s="28">
        <v>2</v>
      </c>
      <c r="O107" s="27">
        <v>9600</v>
      </c>
      <c r="P107" s="30">
        <f t="shared" si="5"/>
        <v>-800</v>
      </c>
    </row>
    <row r="108" spans="1:16" ht="25.5">
      <c r="A108" s="23" t="s">
        <v>368</v>
      </c>
      <c r="B108" s="28">
        <v>48471</v>
      </c>
      <c r="C108" s="66" t="s">
        <v>535</v>
      </c>
      <c r="D108" s="28" t="s">
        <v>17</v>
      </c>
      <c r="E108" s="28" t="s">
        <v>369</v>
      </c>
      <c r="F108" s="75" t="s">
        <v>509</v>
      </c>
      <c r="G108" s="44" t="s">
        <v>14</v>
      </c>
      <c r="H108" s="81" t="s">
        <v>370</v>
      </c>
      <c r="I108" s="27"/>
      <c r="J108" s="27">
        <v>120000</v>
      </c>
      <c r="K108" s="27"/>
      <c r="L108" s="27">
        <f t="shared" si="4"/>
        <v>120000</v>
      </c>
      <c r="M108" s="27">
        <v>120000</v>
      </c>
      <c r="N108" s="28">
        <v>30</v>
      </c>
      <c r="O108" s="27">
        <v>120000</v>
      </c>
      <c r="P108" s="30">
        <f t="shared" si="5"/>
        <v>0</v>
      </c>
    </row>
    <row r="109" spans="1:16" ht="41.25">
      <c r="A109" s="23" t="s">
        <v>371</v>
      </c>
      <c r="B109" s="28">
        <v>48305</v>
      </c>
      <c r="C109" s="66" t="s">
        <v>530</v>
      </c>
      <c r="D109" s="28" t="s">
        <v>19</v>
      </c>
      <c r="E109" s="28" t="s">
        <v>342</v>
      </c>
      <c r="F109" s="75" t="s">
        <v>509</v>
      </c>
      <c r="G109" s="44" t="s">
        <v>14</v>
      </c>
      <c r="H109" s="81" t="s">
        <v>372</v>
      </c>
      <c r="I109" s="27"/>
      <c r="J109" s="27">
        <v>476000</v>
      </c>
      <c r="K109" s="27"/>
      <c r="L109" s="27">
        <f t="shared" si="4"/>
        <v>476000</v>
      </c>
      <c r="M109" s="27">
        <v>476000</v>
      </c>
      <c r="N109" s="28">
        <v>170</v>
      </c>
      <c r="O109" s="54">
        <v>612000</v>
      </c>
      <c r="P109" s="30">
        <f t="shared" si="5"/>
        <v>-136000</v>
      </c>
    </row>
    <row r="110" spans="1:16" ht="33">
      <c r="A110" s="23" t="s">
        <v>378</v>
      </c>
      <c r="B110" s="45">
        <v>48448</v>
      </c>
      <c r="C110" s="66" t="s">
        <v>543</v>
      </c>
      <c r="D110" s="45" t="s">
        <v>255</v>
      </c>
      <c r="E110" s="45" t="s">
        <v>256</v>
      </c>
      <c r="F110" s="75" t="s">
        <v>511</v>
      </c>
      <c r="G110" s="44" t="s">
        <v>14</v>
      </c>
      <c r="H110" s="79" t="s">
        <v>379</v>
      </c>
      <c r="I110" s="27"/>
      <c r="J110" s="27">
        <v>9600</v>
      </c>
      <c r="K110" s="27"/>
      <c r="L110" s="27">
        <f t="shared" si="4"/>
        <v>9600</v>
      </c>
      <c r="M110" s="27">
        <v>9600</v>
      </c>
      <c r="N110" s="45">
        <v>2</v>
      </c>
      <c r="O110" s="27">
        <v>9600</v>
      </c>
      <c r="P110" s="30">
        <f t="shared" si="5"/>
        <v>0</v>
      </c>
    </row>
    <row r="111" spans="1:16" ht="41.25">
      <c r="A111" s="23" t="s">
        <v>380</v>
      </c>
      <c r="B111" s="28">
        <v>48406</v>
      </c>
      <c r="C111" s="66" t="s">
        <v>546</v>
      </c>
      <c r="D111" s="28" t="s">
        <v>381</v>
      </c>
      <c r="E111" s="28" t="s">
        <v>382</v>
      </c>
      <c r="F111" s="75" t="s">
        <v>509</v>
      </c>
      <c r="G111" s="44" t="s">
        <v>14</v>
      </c>
      <c r="H111" s="81" t="s">
        <v>383</v>
      </c>
      <c r="I111" s="27"/>
      <c r="J111" s="27">
        <v>4000</v>
      </c>
      <c r="K111" s="27"/>
      <c r="L111" s="27">
        <f t="shared" si="4"/>
        <v>4000</v>
      </c>
      <c r="M111" s="27">
        <v>4000</v>
      </c>
      <c r="N111" s="28">
        <v>2</v>
      </c>
      <c r="O111" s="27">
        <v>4000</v>
      </c>
      <c r="P111" s="30">
        <f t="shared" si="5"/>
        <v>0</v>
      </c>
    </row>
    <row r="112" spans="1:16" ht="33">
      <c r="A112" s="23" t="s">
        <v>375</v>
      </c>
      <c r="B112" s="45">
        <v>48433</v>
      </c>
      <c r="C112" s="66" t="s">
        <v>537</v>
      </c>
      <c r="D112" s="45" t="s">
        <v>96</v>
      </c>
      <c r="E112" s="45" t="s">
        <v>376</v>
      </c>
      <c r="F112" s="75" t="s">
        <v>511</v>
      </c>
      <c r="G112" s="44" t="s">
        <v>14</v>
      </c>
      <c r="H112" s="79" t="s">
        <v>377</v>
      </c>
      <c r="I112" s="27"/>
      <c r="J112" s="27">
        <v>24000</v>
      </c>
      <c r="K112" s="27"/>
      <c r="L112" s="27">
        <f t="shared" si="4"/>
        <v>24000</v>
      </c>
      <c r="M112" s="27">
        <v>24000</v>
      </c>
      <c r="N112" s="45">
        <v>5</v>
      </c>
      <c r="O112" s="54">
        <v>24000</v>
      </c>
      <c r="P112" s="30">
        <f t="shared" si="5"/>
        <v>0</v>
      </c>
    </row>
    <row r="113" spans="1:16" ht="41.25">
      <c r="A113" s="23" t="s">
        <v>348</v>
      </c>
      <c r="B113" s="45">
        <v>48375</v>
      </c>
      <c r="C113" s="66" t="s">
        <v>537</v>
      </c>
      <c r="D113" s="45" t="s">
        <v>96</v>
      </c>
      <c r="E113" s="45" t="s">
        <v>349</v>
      </c>
      <c r="F113" s="75" t="s">
        <v>510</v>
      </c>
      <c r="G113" s="44" t="s">
        <v>14</v>
      </c>
      <c r="H113" s="79" t="s">
        <v>350</v>
      </c>
      <c r="I113" s="27"/>
      <c r="J113" s="27">
        <v>105600</v>
      </c>
      <c r="K113" s="27"/>
      <c r="L113" s="27">
        <f t="shared" si="4"/>
        <v>105600</v>
      </c>
      <c r="M113" s="27">
        <v>105600</v>
      </c>
      <c r="N113" s="45">
        <v>22</v>
      </c>
      <c r="O113" s="27">
        <v>105600</v>
      </c>
      <c r="P113" s="30">
        <f t="shared" si="5"/>
        <v>0</v>
      </c>
    </row>
    <row r="114" spans="1:16" ht="57.75">
      <c r="A114" s="23" t="s">
        <v>373</v>
      </c>
      <c r="B114" s="28">
        <v>48354</v>
      </c>
      <c r="C114" s="66" t="s">
        <v>537</v>
      </c>
      <c r="D114" s="28" t="s">
        <v>96</v>
      </c>
      <c r="E114" s="28" t="s">
        <v>349</v>
      </c>
      <c r="F114" s="75" t="s">
        <v>509</v>
      </c>
      <c r="G114" s="44" t="s">
        <v>14</v>
      </c>
      <c r="H114" s="81" t="s">
        <v>374</v>
      </c>
      <c r="I114" s="27"/>
      <c r="J114" s="27">
        <v>66000</v>
      </c>
      <c r="K114" s="27"/>
      <c r="L114" s="27">
        <f t="shared" si="4"/>
        <v>66000</v>
      </c>
      <c r="M114" s="27">
        <v>66000</v>
      </c>
      <c r="N114" s="28">
        <v>15</v>
      </c>
      <c r="O114" s="54">
        <v>72000</v>
      </c>
      <c r="P114" s="30">
        <f t="shared" si="5"/>
        <v>-6000</v>
      </c>
    </row>
    <row r="115" spans="1:16" ht="25.5">
      <c r="A115" s="23" t="s">
        <v>338</v>
      </c>
      <c r="B115" s="43">
        <v>48258</v>
      </c>
      <c r="C115" s="65" t="s">
        <v>547</v>
      </c>
      <c r="D115" s="55" t="s">
        <v>272</v>
      </c>
      <c r="E115" s="33" t="s">
        <v>273</v>
      </c>
      <c r="F115" s="75" t="s">
        <v>248</v>
      </c>
      <c r="G115" s="56" t="s">
        <v>257</v>
      </c>
      <c r="H115" s="80" t="s">
        <v>274</v>
      </c>
      <c r="I115" s="27">
        <v>14932</v>
      </c>
      <c r="J115" s="27"/>
      <c r="K115" s="27"/>
      <c r="L115" s="27">
        <f t="shared" si="4"/>
        <v>14932</v>
      </c>
      <c r="M115" s="27">
        <v>14932</v>
      </c>
      <c r="N115" s="28">
        <v>0</v>
      </c>
      <c r="O115" s="29">
        <v>14932</v>
      </c>
      <c r="P115" s="30">
        <f t="shared" si="5"/>
        <v>0</v>
      </c>
    </row>
    <row r="116" spans="1:16" ht="25.5">
      <c r="A116" s="23" t="s">
        <v>384</v>
      </c>
      <c r="B116" s="28">
        <v>48609</v>
      </c>
      <c r="C116" s="68" t="s">
        <v>528</v>
      </c>
      <c r="D116" s="28" t="s">
        <v>20</v>
      </c>
      <c r="E116" s="28" t="s">
        <v>36</v>
      </c>
      <c r="F116" s="72" t="s">
        <v>385</v>
      </c>
      <c r="G116" s="26" t="s">
        <v>14</v>
      </c>
      <c r="H116" s="70" t="s">
        <v>386</v>
      </c>
      <c r="I116" s="27">
        <v>75000</v>
      </c>
      <c r="J116" s="27"/>
      <c r="K116" s="27"/>
      <c r="L116" s="27">
        <f t="shared" si="4"/>
        <v>75000</v>
      </c>
      <c r="M116" s="54">
        <v>75000</v>
      </c>
      <c r="N116" s="28">
        <v>0</v>
      </c>
      <c r="O116" s="29">
        <v>75000</v>
      </c>
      <c r="P116" s="30">
        <f t="shared" si="5"/>
        <v>0</v>
      </c>
    </row>
    <row r="117" spans="1:16" ht="49.5">
      <c r="A117" s="23" t="s">
        <v>387</v>
      </c>
      <c r="B117" s="28">
        <v>48567</v>
      </c>
      <c r="C117" s="68" t="s">
        <v>532</v>
      </c>
      <c r="D117" s="28" t="s">
        <v>13</v>
      </c>
      <c r="E117" s="28" t="s">
        <v>32</v>
      </c>
      <c r="F117" s="72" t="s">
        <v>385</v>
      </c>
      <c r="G117" s="26" t="s">
        <v>14</v>
      </c>
      <c r="H117" s="70" t="s">
        <v>388</v>
      </c>
      <c r="I117" s="27">
        <v>249999.99</v>
      </c>
      <c r="J117" s="27"/>
      <c r="K117" s="27"/>
      <c r="L117" s="27">
        <f t="shared" si="4"/>
        <v>249999.99</v>
      </c>
      <c r="M117" s="54">
        <v>249999.99</v>
      </c>
      <c r="N117" s="28">
        <v>0</v>
      </c>
      <c r="O117" s="29">
        <v>249999.99</v>
      </c>
      <c r="P117" s="30">
        <f t="shared" si="5"/>
        <v>0</v>
      </c>
    </row>
    <row r="118" spans="1:16" ht="25.5">
      <c r="A118" s="23" t="s">
        <v>389</v>
      </c>
      <c r="B118" s="28">
        <v>48570</v>
      </c>
      <c r="C118" s="66" t="s">
        <v>542</v>
      </c>
      <c r="D118" s="28" t="s">
        <v>16</v>
      </c>
      <c r="E118" s="28" t="s">
        <v>353</v>
      </c>
      <c r="F118" s="72" t="s">
        <v>385</v>
      </c>
      <c r="G118" s="26" t="s">
        <v>14</v>
      </c>
      <c r="H118" s="70" t="s">
        <v>390</v>
      </c>
      <c r="I118" s="27">
        <v>220000</v>
      </c>
      <c r="J118" s="27"/>
      <c r="K118" s="27"/>
      <c r="L118" s="27">
        <f t="shared" si="4"/>
        <v>220000</v>
      </c>
      <c r="M118" s="54">
        <v>220000</v>
      </c>
      <c r="N118" s="28">
        <v>0</v>
      </c>
      <c r="O118" s="29">
        <v>220000</v>
      </c>
      <c r="P118" s="30">
        <f t="shared" si="5"/>
        <v>0</v>
      </c>
    </row>
    <row r="119" spans="1:16" ht="25.5">
      <c r="A119" s="23" t="s">
        <v>391</v>
      </c>
      <c r="B119" s="28">
        <v>48606</v>
      </c>
      <c r="C119" s="66" t="s">
        <v>539</v>
      </c>
      <c r="D119" s="28" t="s">
        <v>57</v>
      </c>
      <c r="E119" s="28" t="s">
        <v>130</v>
      </c>
      <c r="F119" s="72" t="s">
        <v>385</v>
      </c>
      <c r="G119" s="26" t="s">
        <v>14</v>
      </c>
      <c r="H119" s="70" t="s">
        <v>392</v>
      </c>
      <c r="I119" s="27">
        <v>75000</v>
      </c>
      <c r="J119" s="27"/>
      <c r="K119" s="27"/>
      <c r="L119" s="27">
        <f t="shared" si="4"/>
        <v>75000</v>
      </c>
      <c r="M119" s="54">
        <v>75000</v>
      </c>
      <c r="N119" s="28">
        <v>0</v>
      </c>
      <c r="O119" s="29">
        <v>75000</v>
      </c>
      <c r="P119" s="30">
        <f t="shared" si="5"/>
        <v>0</v>
      </c>
    </row>
    <row r="120" spans="1:16" ht="33">
      <c r="A120" s="23" t="s">
        <v>393</v>
      </c>
      <c r="B120" s="28">
        <v>48627</v>
      </c>
      <c r="C120" s="66" t="s">
        <v>535</v>
      </c>
      <c r="D120" s="28" t="s">
        <v>17</v>
      </c>
      <c r="E120" s="28" t="s">
        <v>369</v>
      </c>
      <c r="F120" s="72" t="s">
        <v>385</v>
      </c>
      <c r="G120" s="26" t="s">
        <v>14</v>
      </c>
      <c r="H120" s="70" t="s">
        <v>394</v>
      </c>
      <c r="I120" s="27">
        <v>74850.5</v>
      </c>
      <c r="J120" s="27"/>
      <c r="K120" s="27"/>
      <c r="L120" s="27">
        <f t="shared" si="4"/>
        <v>74850.5</v>
      </c>
      <c r="M120" s="54">
        <v>74850.5</v>
      </c>
      <c r="N120" s="28">
        <v>0</v>
      </c>
      <c r="O120" s="29">
        <v>74850.5</v>
      </c>
      <c r="P120" s="30">
        <f t="shared" si="5"/>
        <v>0</v>
      </c>
    </row>
    <row r="121" spans="1:16" ht="33">
      <c r="A121" s="23" t="s">
        <v>395</v>
      </c>
      <c r="B121" s="28">
        <v>48562</v>
      </c>
      <c r="C121" s="66" t="s">
        <v>536</v>
      </c>
      <c r="D121" s="28" t="s">
        <v>61</v>
      </c>
      <c r="E121" s="28" t="s">
        <v>62</v>
      </c>
      <c r="F121" s="72" t="s">
        <v>385</v>
      </c>
      <c r="G121" s="26" t="s">
        <v>14</v>
      </c>
      <c r="H121" s="70" t="s">
        <v>396</v>
      </c>
      <c r="I121" s="27">
        <v>190000</v>
      </c>
      <c r="J121" s="27"/>
      <c r="K121" s="27"/>
      <c r="L121" s="27">
        <f t="shared" si="4"/>
        <v>190000</v>
      </c>
      <c r="M121" s="54">
        <v>190000</v>
      </c>
      <c r="N121" s="28">
        <v>0</v>
      </c>
      <c r="O121" s="29">
        <v>190000</v>
      </c>
      <c r="P121" s="30">
        <f t="shared" si="5"/>
        <v>0</v>
      </c>
    </row>
    <row r="122" spans="1:16" ht="24.75">
      <c r="A122" s="23" t="s">
        <v>397</v>
      </c>
      <c r="B122" s="28">
        <v>48604</v>
      </c>
      <c r="C122" s="66" t="s">
        <v>531</v>
      </c>
      <c r="D122" s="28" t="s">
        <v>15</v>
      </c>
      <c r="E122" s="28" t="s">
        <v>398</v>
      </c>
      <c r="F122" s="72" t="s">
        <v>385</v>
      </c>
      <c r="G122" s="26" t="s">
        <v>14</v>
      </c>
      <c r="H122" s="70" t="s">
        <v>399</v>
      </c>
      <c r="I122" s="27">
        <v>250000</v>
      </c>
      <c r="J122" s="27"/>
      <c r="K122" s="27"/>
      <c r="L122" s="27">
        <f t="shared" si="4"/>
        <v>250000</v>
      </c>
      <c r="M122" s="54">
        <v>250000</v>
      </c>
      <c r="N122" s="28">
        <v>0</v>
      </c>
      <c r="O122" s="29">
        <v>250000</v>
      </c>
      <c r="P122" s="30">
        <f t="shared" si="5"/>
        <v>0</v>
      </c>
    </row>
    <row r="123" spans="1:16" ht="25.5">
      <c r="A123" s="23" t="s">
        <v>400</v>
      </c>
      <c r="B123" s="28">
        <v>48546</v>
      </c>
      <c r="C123" s="67" t="s">
        <v>530</v>
      </c>
      <c r="D123" s="28" t="s">
        <v>19</v>
      </c>
      <c r="E123" s="28" t="s">
        <v>295</v>
      </c>
      <c r="F123" s="72" t="s">
        <v>385</v>
      </c>
      <c r="G123" s="26" t="s">
        <v>14</v>
      </c>
      <c r="H123" s="70" t="s">
        <v>401</v>
      </c>
      <c r="I123" s="27">
        <v>250000</v>
      </c>
      <c r="J123" s="27"/>
      <c r="K123" s="27"/>
      <c r="L123" s="27">
        <f t="shared" si="4"/>
        <v>250000</v>
      </c>
      <c r="M123" s="54">
        <v>250000</v>
      </c>
      <c r="N123" s="28">
        <v>0</v>
      </c>
      <c r="O123" s="29">
        <v>250000</v>
      </c>
      <c r="P123" s="30">
        <f t="shared" si="5"/>
        <v>0</v>
      </c>
    </row>
    <row r="124" spans="1:16" ht="16.5">
      <c r="A124" s="23" t="s">
        <v>402</v>
      </c>
      <c r="B124" s="28">
        <v>48531</v>
      </c>
      <c r="C124" s="67" t="s">
        <v>534</v>
      </c>
      <c r="D124" s="28" t="s">
        <v>48</v>
      </c>
      <c r="E124" s="28" t="s">
        <v>49</v>
      </c>
      <c r="F124" s="72" t="s">
        <v>385</v>
      </c>
      <c r="G124" s="26" t="s">
        <v>14</v>
      </c>
      <c r="H124" s="70" t="s">
        <v>403</v>
      </c>
      <c r="I124" s="27">
        <v>190000</v>
      </c>
      <c r="J124" s="27"/>
      <c r="K124" s="27"/>
      <c r="L124" s="27">
        <f t="shared" si="4"/>
        <v>190000</v>
      </c>
      <c r="M124" s="54">
        <v>190000</v>
      </c>
      <c r="N124" s="28"/>
      <c r="O124" s="29">
        <v>190000</v>
      </c>
      <c r="P124" s="30">
        <f t="shared" si="5"/>
        <v>0</v>
      </c>
    </row>
    <row r="125" spans="1:16" ht="49.5">
      <c r="A125" s="23" t="s">
        <v>404</v>
      </c>
      <c r="B125" s="28">
        <v>48285</v>
      </c>
      <c r="C125" s="66" t="s">
        <v>529</v>
      </c>
      <c r="D125" s="28" t="s">
        <v>29</v>
      </c>
      <c r="E125" s="28" t="s">
        <v>405</v>
      </c>
      <c r="F125" s="66" t="s">
        <v>406</v>
      </c>
      <c r="G125" s="44" t="s">
        <v>249</v>
      </c>
      <c r="H125" s="70" t="s">
        <v>407</v>
      </c>
      <c r="I125" s="27">
        <v>79000</v>
      </c>
      <c r="J125" s="27">
        <v>0</v>
      </c>
      <c r="K125" s="27">
        <v>9000</v>
      </c>
      <c r="L125" s="27">
        <f t="shared" si="4"/>
        <v>88000</v>
      </c>
      <c r="M125" s="54">
        <v>88000</v>
      </c>
      <c r="N125" s="57">
        <v>0</v>
      </c>
      <c r="O125" s="29">
        <v>14936.29</v>
      </c>
      <c r="P125" s="30">
        <f t="shared" si="5"/>
        <v>73063.70999999999</v>
      </c>
    </row>
    <row r="126" spans="1:16" ht="49.5">
      <c r="A126" s="23" t="s">
        <v>408</v>
      </c>
      <c r="B126" s="28">
        <v>48287</v>
      </c>
      <c r="C126" s="66" t="s">
        <v>529</v>
      </c>
      <c r="D126" s="28" t="s">
        <v>29</v>
      </c>
      <c r="E126" s="28" t="s">
        <v>409</v>
      </c>
      <c r="F126" s="66" t="s">
        <v>505</v>
      </c>
      <c r="G126" s="44" t="s">
        <v>249</v>
      </c>
      <c r="H126" s="70" t="s">
        <v>410</v>
      </c>
      <c r="I126" s="27">
        <v>36901</v>
      </c>
      <c r="J126" s="27">
        <v>141600</v>
      </c>
      <c r="K126" s="27">
        <v>21500</v>
      </c>
      <c r="L126" s="27">
        <f t="shared" si="4"/>
        <v>200001</v>
      </c>
      <c r="M126" s="54">
        <v>200001</v>
      </c>
      <c r="N126" s="57">
        <v>3</v>
      </c>
      <c r="O126" s="29">
        <v>51798.4</v>
      </c>
      <c r="P126" s="30">
        <f t="shared" si="5"/>
        <v>148202.6</v>
      </c>
    </row>
    <row r="127" spans="1:16" ht="49.5">
      <c r="A127" s="23" t="s">
        <v>411</v>
      </c>
      <c r="B127" s="28">
        <v>48279</v>
      </c>
      <c r="C127" s="66" t="s">
        <v>529</v>
      </c>
      <c r="D127" s="28" t="s">
        <v>29</v>
      </c>
      <c r="E127" s="28" t="s">
        <v>412</v>
      </c>
      <c r="F127" s="66" t="s">
        <v>505</v>
      </c>
      <c r="G127" s="44" t="s">
        <v>249</v>
      </c>
      <c r="H127" s="70" t="s">
        <v>413</v>
      </c>
      <c r="I127" s="27">
        <v>16871</v>
      </c>
      <c r="J127" s="27">
        <v>244800</v>
      </c>
      <c r="K127" s="27">
        <v>0</v>
      </c>
      <c r="L127" s="27">
        <f t="shared" si="4"/>
        <v>261671</v>
      </c>
      <c r="M127" s="54">
        <v>261671</v>
      </c>
      <c r="N127" s="57">
        <v>3</v>
      </c>
      <c r="O127" s="29">
        <v>34347.05</v>
      </c>
      <c r="P127" s="30">
        <f t="shared" si="5"/>
        <v>227323.95</v>
      </c>
    </row>
    <row r="128" spans="1:16" ht="49.5">
      <c r="A128" s="23" t="s">
        <v>414</v>
      </c>
      <c r="B128" s="28">
        <v>48367</v>
      </c>
      <c r="C128" s="66" t="s">
        <v>529</v>
      </c>
      <c r="D128" s="28" t="s">
        <v>29</v>
      </c>
      <c r="E128" s="28" t="s">
        <v>415</v>
      </c>
      <c r="F128" s="66" t="s">
        <v>505</v>
      </c>
      <c r="G128" s="44" t="s">
        <v>249</v>
      </c>
      <c r="H128" s="70" t="s">
        <v>416</v>
      </c>
      <c r="I128" s="27">
        <v>95080</v>
      </c>
      <c r="J128" s="27">
        <v>19200</v>
      </c>
      <c r="K128" s="27">
        <v>77900</v>
      </c>
      <c r="L128" s="27">
        <f t="shared" si="4"/>
        <v>192180</v>
      </c>
      <c r="M128" s="54">
        <v>192180</v>
      </c>
      <c r="N128" s="57">
        <v>1</v>
      </c>
      <c r="O128" s="29">
        <v>87771.44</v>
      </c>
      <c r="P128" s="30">
        <f t="shared" si="5"/>
        <v>104408.56</v>
      </c>
    </row>
    <row r="129" spans="1:16" ht="57.75">
      <c r="A129" s="23" t="s">
        <v>417</v>
      </c>
      <c r="B129" s="28">
        <v>48377</v>
      </c>
      <c r="C129" s="66" t="s">
        <v>529</v>
      </c>
      <c r="D129" s="28" t="s">
        <v>29</v>
      </c>
      <c r="E129" s="28" t="s">
        <v>418</v>
      </c>
      <c r="F129" s="66" t="s">
        <v>406</v>
      </c>
      <c r="G129" s="44" t="s">
        <v>249</v>
      </c>
      <c r="H129" s="70" t="s">
        <v>419</v>
      </c>
      <c r="I129" s="27">
        <v>40000</v>
      </c>
      <c r="J129" s="27">
        <v>0</v>
      </c>
      <c r="K129" s="27">
        <v>0</v>
      </c>
      <c r="L129" s="27">
        <f t="shared" si="4"/>
        <v>40000</v>
      </c>
      <c r="M129" s="54">
        <v>40000</v>
      </c>
      <c r="N129" s="57">
        <v>0</v>
      </c>
      <c r="O129" s="29">
        <v>3520.24</v>
      </c>
      <c r="P129" s="30">
        <f t="shared" si="5"/>
        <v>36479.76</v>
      </c>
    </row>
    <row r="130" spans="1:16" ht="49.5">
      <c r="A130" s="23" t="s">
        <v>420</v>
      </c>
      <c r="B130" s="28">
        <v>48312</v>
      </c>
      <c r="C130" s="66" t="s">
        <v>534</v>
      </c>
      <c r="D130" s="28" t="s">
        <v>48</v>
      </c>
      <c r="E130" s="28" t="s">
        <v>421</v>
      </c>
      <c r="F130" s="66" t="s">
        <v>505</v>
      </c>
      <c r="G130" s="44" t="s">
        <v>249</v>
      </c>
      <c r="H130" s="70" t="s">
        <v>422</v>
      </c>
      <c r="I130" s="27">
        <v>408057</v>
      </c>
      <c r="J130" s="27">
        <v>230400</v>
      </c>
      <c r="K130" s="27">
        <v>413712</v>
      </c>
      <c r="L130" s="27">
        <f t="shared" si="4"/>
        <v>1052169</v>
      </c>
      <c r="M130" s="54">
        <v>1052169</v>
      </c>
      <c r="N130" s="57">
        <v>4</v>
      </c>
      <c r="O130" s="29">
        <v>499411.13</v>
      </c>
      <c r="P130" s="30">
        <f t="shared" si="5"/>
        <v>552757.87</v>
      </c>
    </row>
    <row r="131" spans="1:16" ht="49.5">
      <c r="A131" s="23" t="s">
        <v>423</v>
      </c>
      <c r="B131" s="28">
        <v>48324</v>
      </c>
      <c r="C131" s="67" t="s">
        <v>534</v>
      </c>
      <c r="D131" s="28" t="s">
        <v>48</v>
      </c>
      <c r="E131" s="28" t="s">
        <v>424</v>
      </c>
      <c r="F131" s="66" t="s">
        <v>505</v>
      </c>
      <c r="G131" s="44" t="s">
        <v>249</v>
      </c>
      <c r="H131" s="70" t="s">
        <v>425</v>
      </c>
      <c r="I131" s="27">
        <v>71060</v>
      </c>
      <c r="J131" s="27">
        <v>128400</v>
      </c>
      <c r="K131" s="27">
        <v>19290</v>
      </c>
      <c r="L131" s="27">
        <f aca="true" t="shared" si="6" ref="L131:L157">SUM(I131:K131)</f>
        <v>218750</v>
      </c>
      <c r="M131" s="54">
        <v>218750</v>
      </c>
      <c r="N131" s="28">
        <v>2</v>
      </c>
      <c r="O131" s="29">
        <v>57272.43</v>
      </c>
      <c r="P131" s="30">
        <f aca="true" t="shared" si="7" ref="P131:P157">SUM(M131-O131)</f>
        <v>161477.57</v>
      </c>
    </row>
    <row r="132" spans="1:16" ht="49.5">
      <c r="A132" s="23" t="s">
        <v>426</v>
      </c>
      <c r="B132" s="28">
        <v>48327</v>
      </c>
      <c r="C132" s="66" t="s">
        <v>534</v>
      </c>
      <c r="D132" s="28" t="s">
        <v>48</v>
      </c>
      <c r="E132" s="28" t="s">
        <v>427</v>
      </c>
      <c r="F132" s="66" t="s">
        <v>406</v>
      </c>
      <c r="G132" s="44" t="s">
        <v>249</v>
      </c>
      <c r="H132" s="70" t="s">
        <v>428</v>
      </c>
      <c r="I132" s="27">
        <f>43310+150900</f>
        <v>194210</v>
      </c>
      <c r="J132" s="27">
        <v>0</v>
      </c>
      <c r="K132" s="27">
        <v>91900</v>
      </c>
      <c r="L132" s="27">
        <f t="shared" si="6"/>
        <v>286110</v>
      </c>
      <c r="M132" s="54">
        <v>286110</v>
      </c>
      <c r="N132" s="57">
        <v>0</v>
      </c>
      <c r="O132" s="29">
        <v>125150.59</v>
      </c>
      <c r="P132" s="30">
        <f t="shared" si="7"/>
        <v>160959.41</v>
      </c>
    </row>
    <row r="133" spans="1:16" ht="66">
      <c r="A133" s="23" t="s">
        <v>429</v>
      </c>
      <c r="B133" s="28">
        <v>48028</v>
      </c>
      <c r="C133" s="66" t="s">
        <v>532</v>
      </c>
      <c r="D133" s="28" t="s">
        <v>13</v>
      </c>
      <c r="E133" s="28" t="s">
        <v>430</v>
      </c>
      <c r="F133" s="66" t="s">
        <v>505</v>
      </c>
      <c r="G133" s="44" t="s">
        <v>249</v>
      </c>
      <c r="H133" s="70" t="s">
        <v>431</v>
      </c>
      <c r="I133" s="27">
        <v>343230</v>
      </c>
      <c r="J133" s="27">
        <v>159600</v>
      </c>
      <c r="K133" s="27">
        <v>457200</v>
      </c>
      <c r="L133" s="27">
        <f t="shared" si="6"/>
        <v>960030</v>
      </c>
      <c r="M133" s="54">
        <v>960030</v>
      </c>
      <c r="N133" s="57">
        <v>5</v>
      </c>
      <c r="O133" s="29">
        <v>531303.08</v>
      </c>
      <c r="P133" s="30">
        <f t="shared" si="7"/>
        <v>428726.92000000004</v>
      </c>
    </row>
    <row r="134" spans="1:16" ht="82.5">
      <c r="A134" s="23" t="s">
        <v>432</v>
      </c>
      <c r="B134" s="28">
        <v>48288</v>
      </c>
      <c r="C134" s="66" t="s">
        <v>532</v>
      </c>
      <c r="D134" s="28" t="s">
        <v>13</v>
      </c>
      <c r="E134" s="28" t="s">
        <v>433</v>
      </c>
      <c r="F134" s="66" t="s">
        <v>406</v>
      </c>
      <c r="G134" s="44" t="s">
        <v>249</v>
      </c>
      <c r="H134" s="70" t="s">
        <v>434</v>
      </c>
      <c r="I134" s="27">
        <v>77610</v>
      </c>
      <c r="J134" s="27">
        <v>0</v>
      </c>
      <c r="K134" s="27">
        <v>297400</v>
      </c>
      <c r="L134" s="27">
        <f t="shared" si="6"/>
        <v>375010</v>
      </c>
      <c r="M134" s="54">
        <v>375010</v>
      </c>
      <c r="N134" s="57">
        <v>0</v>
      </c>
      <c r="O134" s="29">
        <v>307307.88</v>
      </c>
      <c r="P134" s="30">
        <f t="shared" si="7"/>
        <v>67702.12</v>
      </c>
    </row>
    <row r="135" spans="1:16" ht="49.5">
      <c r="A135" s="23" t="s">
        <v>435</v>
      </c>
      <c r="B135" s="28">
        <v>48386</v>
      </c>
      <c r="C135" s="66" t="s">
        <v>541</v>
      </c>
      <c r="D135" s="28" t="s">
        <v>436</v>
      </c>
      <c r="E135" s="28" t="s">
        <v>437</v>
      </c>
      <c r="F135" s="66" t="s">
        <v>505</v>
      </c>
      <c r="G135" s="44" t="s">
        <v>249</v>
      </c>
      <c r="H135" s="70" t="s">
        <v>438</v>
      </c>
      <c r="I135" s="27">
        <v>12000</v>
      </c>
      <c r="J135" s="27">
        <v>31800</v>
      </c>
      <c r="K135" s="27">
        <v>15000</v>
      </c>
      <c r="L135" s="27">
        <f t="shared" si="6"/>
        <v>58800</v>
      </c>
      <c r="M135" s="54">
        <v>58800</v>
      </c>
      <c r="N135" s="57">
        <v>2</v>
      </c>
      <c r="O135" s="29">
        <v>29065.2</v>
      </c>
      <c r="P135" s="30">
        <f t="shared" si="7"/>
        <v>29734.8</v>
      </c>
    </row>
    <row r="136" spans="1:16" ht="49.5">
      <c r="A136" s="23" t="s">
        <v>439</v>
      </c>
      <c r="B136" s="28">
        <v>48374</v>
      </c>
      <c r="C136" s="66" t="s">
        <v>540</v>
      </c>
      <c r="D136" s="28" t="s">
        <v>440</v>
      </c>
      <c r="E136" s="28" t="s">
        <v>441</v>
      </c>
      <c r="F136" s="66" t="s">
        <v>505</v>
      </c>
      <c r="G136" s="44" t="s">
        <v>249</v>
      </c>
      <c r="H136" s="70" t="s">
        <v>442</v>
      </c>
      <c r="I136" s="27">
        <v>13948</v>
      </c>
      <c r="J136" s="27">
        <v>40800</v>
      </c>
      <c r="K136" s="27">
        <v>15217</v>
      </c>
      <c r="L136" s="27">
        <f t="shared" si="6"/>
        <v>69965</v>
      </c>
      <c r="M136" s="54">
        <v>69965</v>
      </c>
      <c r="N136" s="57">
        <v>2</v>
      </c>
      <c r="O136" s="29">
        <v>29714.85</v>
      </c>
      <c r="P136" s="30">
        <f t="shared" si="7"/>
        <v>40250.15</v>
      </c>
    </row>
    <row r="137" spans="1:16" ht="74.25">
      <c r="A137" s="23" t="s">
        <v>443</v>
      </c>
      <c r="B137" s="28">
        <v>48391</v>
      </c>
      <c r="C137" s="66" t="s">
        <v>529</v>
      </c>
      <c r="D137" s="28" t="s">
        <v>29</v>
      </c>
      <c r="E137" s="28" t="s">
        <v>415</v>
      </c>
      <c r="F137" s="66" t="s">
        <v>505</v>
      </c>
      <c r="G137" s="44" t="s">
        <v>249</v>
      </c>
      <c r="H137" s="70" t="s">
        <v>444</v>
      </c>
      <c r="I137" s="27">
        <v>55810</v>
      </c>
      <c r="J137" s="27">
        <v>19200</v>
      </c>
      <c r="K137" s="27">
        <v>0</v>
      </c>
      <c r="L137" s="27">
        <f t="shared" si="6"/>
        <v>75010</v>
      </c>
      <c r="M137" s="54">
        <v>75010</v>
      </c>
      <c r="N137" s="57">
        <v>1</v>
      </c>
      <c r="O137" s="29">
        <v>6206.79</v>
      </c>
      <c r="P137" s="30">
        <f t="shared" si="7"/>
        <v>68803.21</v>
      </c>
    </row>
    <row r="138" spans="1:16" ht="49.5">
      <c r="A138" s="23" t="s">
        <v>445</v>
      </c>
      <c r="B138" s="28">
        <v>47983</v>
      </c>
      <c r="C138" s="66" t="s">
        <v>536</v>
      </c>
      <c r="D138" s="28" t="s">
        <v>61</v>
      </c>
      <c r="E138" s="28" t="s">
        <v>446</v>
      </c>
      <c r="F138" s="66" t="s">
        <v>505</v>
      </c>
      <c r="G138" s="44" t="s">
        <v>249</v>
      </c>
      <c r="H138" s="70" t="s">
        <v>447</v>
      </c>
      <c r="I138" s="27">
        <f>10150+55620+3000+134400</f>
        <v>203170</v>
      </c>
      <c r="J138" s="27">
        <v>245400</v>
      </c>
      <c r="K138" s="27">
        <v>358576</v>
      </c>
      <c r="L138" s="27">
        <f t="shared" si="6"/>
        <v>807146</v>
      </c>
      <c r="M138" s="54">
        <v>807146</v>
      </c>
      <c r="N138" s="57">
        <v>6</v>
      </c>
      <c r="O138" s="29">
        <v>430279.82</v>
      </c>
      <c r="P138" s="30">
        <f t="shared" si="7"/>
        <v>376866.18</v>
      </c>
    </row>
    <row r="139" spans="1:97" ht="57.75">
      <c r="A139" s="23" t="s">
        <v>448</v>
      </c>
      <c r="B139" s="28">
        <v>48309</v>
      </c>
      <c r="C139" s="66" t="s">
        <v>536</v>
      </c>
      <c r="D139" s="28" t="s">
        <v>61</v>
      </c>
      <c r="E139" s="28" t="s">
        <v>449</v>
      </c>
      <c r="F139" s="66" t="s">
        <v>505</v>
      </c>
      <c r="G139" s="44" t="s">
        <v>249</v>
      </c>
      <c r="H139" s="70" t="s">
        <v>450</v>
      </c>
      <c r="I139" s="27">
        <v>108100</v>
      </c>
      <c r="J139" s="27">
        <v>69000</v>
      </c>
      <c r="K139" s="27">
        <v>85300</v>
      </c>
      <c r="L139" s="27">
        <f t="shared" si="6"/>
        <v>262400</v>
      </c>
      <c r="M139" s="54">
        <v>262400</v>
      </c>
      <c r="N139" s="57">
        <v>1</v>
      </c>
      <c r="O139" s="29">
        <v>109929.18</v>
      </c>
      <c r="P139" s="30">
        <f t="shared" si="7"/>
        <v>152470.82</v>
      </c>
      <c r="Q139" s="13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  <c r="BA139" s="14"/>
      <c r="BB139" s="14"/>
      <c r="BC139" s="14"/>
      <c r="BD139" s="14"/>
      <c r="BE139" s="14"/>
      <c r="BF139" s="14"/>
      <c r="BG139" s="14"/>
      <c r="BH139" s="14"/>
      <c r="BI139" s="14"/>
      <c r="BJ139" s="14"/>
      <c r="BK139" s="14"/>
      <c r="BL139" s="14"/>
      <c r="BM139" s="14"/>
      <c r="BN139" s="14"/>
      <c r="BO139" s="14"/>
      <c r="BP139" s="14"/>
      <c r="BQ139" s="14"/>
      <c r="BR139" s="14"/>
      <c r="BS139" s="14"/>
      <c r="BT139" s="14"/>
      <c r="BU139" s="14"/>
      <c r="BV139" s="14"/>
      <c r="BW139" s="14"/>
      <c r="BX139" s="14"/>
      <c r="BY139" s="14"/>
      <c r="BZ139" s="14"/>
      <c r="CA139" s="14"/>
      <c r="CB139" s="14"/>
      <c r="CC139" s="14"/>
      <c r="CD139" s="14"/>
      <c r="CE139" s="14"/>
      <c r="CF139" s="14"/>
      <c r="CG139" s="14"/>
      <c r="CH139" s="14"/>
      <c r="CI139" s="14"/>
      <c r="CJ139" s="14"/>
      <c r="CK139" s="14"/>
      <c r="CL139" s="14"/>
      <c r="CM139" s="14"/>
      <c r="CN139" s="14"/>
      <c r="CO139" s="14"/>
      <c r="CP139" s="14"/>
      <c r="CQ139" s="14"/>
      <c r="CR139" s="14"/>
      <c r="CS139" s="14"/>
    </row>
    <row r="140" spans="1:97" ht="49.5">
      <c r="A140" s="23" t="s">
        <v>451</v>
      </c>
      <c r="B140" s="28">
        <v>48311</v>
      </c>
      <c r="C140" s="66" t="s">
        <v>536</v>
      </c>
      <c r="D140" s="28" t="s">
        <v>61</v>
      </c>
      <c r="E140" s="28" t="s">
        <v>452</v>
      </c>
      <c r="F140" s="66" t="s">
        <v>505</v>
      </c>
      <c r="G140" s="44" t="s">
        <v>249</v>
      </c>
      <c r="H140" s="70" t="s">
        <v>453</v>
      </c>
      <c r="I140" s="27">
        <f>8810+3240+65274+2416+24400</f>
        <v>104140</v>
      </c>
      <c r="J140" s="27">
        <v>58200</v>
      </c>
      <c r="K140" s="27">
        <v>178660</v>
      </c>
      <c r="L140" s="27">
        <f t="shared" si="6"/>
        <v>341000</v>
      </c>
      <c r="M140" s="54">
        <v>341000</v>
      </c>
      <c r="N140" s="57">
        <v>3</v>
      </c>
      <c r="O140" s="29">
        <v>204842.09</v>
      </c>
      <c r="P140" s="30">
        <f t="shared" si="7"/>
        <v>136157.91</v>
      </c>
      <c r="Q140" s="13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  <c r="BA140" s="14"/>
      <c r="BB140" s="14"/>
      <c r="BC140" s="14"/>
      <c r="BD140" s="14"/>
      <c r="BE140" s="14"/>
      <c r="BF140" s="14"/>
      <c r="BG140" s="14"/>
      <c r="BH140" s="14"/>
      <c r="BI140" s="14"/>
      <c r="BJ140" s="14"/>
      <c r="BK140" s="14"/>
      <c r="BL140" s="14"/>
      <c r="BM140" s="14"/>
      <c r="BN140" s="14"/>
      <c r="BO140" s="14"/>
      <c r="BP140" s="14"/>
      <c r="BQ140" s="14"/>
      <c r="BR140" s="14"/>
      <c r="BS140" s="14"/>
      <c r="BT140" s="14"/>
      <c r="BU140" s="14"/>
      <c r="BV140" s="14"/>
      <c r="BW140" s="14"/>
      <c r="BX140" s="14"/>
      <c r="BY140" s="14"/>
      <c r="BZ140" s="14"/>
      <c r="CA140" s="14"/>
      <c r="CB140" s="14"/>
      <c r="CC140" s="14"/>
      <c r="CD140" s="14"/>
      <c r="CE140" s="14"/>
      <c r="CF140" s="14"/>
      <c r="CG140" s="14"/>
      <c r="CH140" s="14"/>
      <c r="CI140" s="14"/>
      <c r="CJ140" s="14"/>
      <c r="CK140" s="14"/>
      <c r="CL140" s="14"/>
      <c r="CM140" s="14"/>
      <c r="CN140" s="14"/>
      <c r="CO140" s="14"/>
      <c r="CP140" s="14"/>
      <c r="CQ140" s="14"/>
      <c r="CR140" s="14"/>
      <c r="CS140" s="14"/>
    </row>
    <row r="141" spans="1:97" ht="57.75">
      <c r="A141" s="23" t="s">
        <v>454</v>
      </c>
      <c r="B141" s="28">
        <v>48356</v>
      </c>
      <c r="C141" s="66" t="s">
        <v>536</v>
      </c>
      <c r="D141" s="28" t="s">
        <v>61</v>
      </c>
      <c r="E141" s="28" t="s">
        <v>455</v>
      </c>
      <c r="F141" s="66" t="s">
        <v>505</v>
      </c>
      <c r="G141" s="44" t="s">
        <v>249</v>
      </c>
      <c r="H141" s="70" t="s">
        <v>456</v>
      </c>
      <c r="I141" s="27">
        <v>17000</v>
      </c>
      <c r="J141" s="27">
        <v>37800</v>
      </c>
      <c r="K141" s="27">
        <v>33000</v>
      </c>
      <c r="L141" s="27">
        <f t="shared" si="6"/>
        <v>87800</v>
      </c>
      <c r="M141" s="54">
        <v>87800</v>
      </c>
      <c r="N141" s="57">
        <v>1</v>
      </c>
      <c r="O141" s="29">
        <v>40043.54</v>
      </c>
      <c r="P141" s="30">
        <f t="shared" si="7"/>
        <v>47756.46</v>
      </c>
      <c r="Q141" s="13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14"/>
      <c r="BE141" s="14"/>
      <c r="BF141" s="14"/>
      <c r="BG141" s="14"/>
      <c r="BH141" s="14"/>
      <c r="BI141" s="14"/>
      <c r="BJ141" s="14"/>
      <c r="BK141" s="14"/>
      <c r="BL141" s="14"/>
      <c r="BM141" s="14"/>
      <c r="BN141" s="14"/>
      <c r="BO141" s="14"/>
      <c r="BP141" s="14"/>
      <c r="BQ141" s="14"/>
      <c r="BR141" s="14"/>
      <c r="BS141" s="14"/>
      <c r="BT141" s="14"/>
      <c r="BU141" s="14"/>
      <c r="BV141" s="14"/>
      <c r="BW141" s="14"/>
      <c r="BX141" s="14"/>
      <c r="BY141" s="14"/>
      <c r="BZ141" s="14"/>
      <c r="CA141" s="14"/>
      <c r="CB141" s="14"/>
      <c r="CC141" s="14"/>
      <c r="CD141" s="14"/>
      <c r="CE141" s="14"/>
      <c r="CF141" s="14"/>
      <c r="CG141" s="14"/>
      <c r="CH141" s="14"/>
      <c r="CI141" s="14"/>
      <c r="CJ141" s="14"/>
      <c r="CK141" s="14"/>
      <c r="CL141" s="14"/>
      <c r="CM141" s="14"/>
      <c r="CN141" s="14"/>
      <c r="CO141" s="14"/>
      <c r="CP141" s="14"/>
      <c r="CQ141" s="14"/>
      <c r="CR141" s="14"/>
      <c r="CS141" s="14"/>
    </row>
    <row r="142" spans="1:97" ht="49.5">
      <c r="A142" s="23" t="s">
        <v>457</v>
      </c>
      <c r="B142" s="28">
        <v>48357</v>
      </c>
      <c r="C142" s="66" t="s">
        <v>536</v>
      </c>
      <c r="D142" s="28" t="s">
        <v>61</v>
      </c>
      <c r="E142" s="28" t="s">
        <v>458</v>
      </c>
      <c r="F142" s="66" t="s">
        <v>505</v>
      </c>
      <c r="G142" s="44" t="s">
        <v>249</v>
      </c>
      <c r="H142" s="70" t="s">
        <v>459</v>
      </c>
      <c r="I142" s="27">
        <v>30910</v>
      </c>
      <c r="J142" s="27">
        <v>19200</v>
      </c>
      <c r="K142" s="27">
        <v>0</v>
      </c>
      <c r="L142" s="27">
        <f t="shared" si="6"/>
        <v>50110</v>
      </c>
      <c r="M142" s="54">
        <v>50110</v>
      </c>
      <c r="N142" s="57">
        <v>1</v>
      </c>
      <c r="O142" s="29">
        <v>6326.73</v>
      </c>
      <c r="P142" s="30">
        <f t="shared" si="7"/>
        <v>43783.270000000004</v>
      </c>
      <c r="Q142" s="13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14"/>
      <c r="BE142" s="14"/>
      <c r="BF142" s="14"/>
      <c r="BG142" s="14"/>
      <c r="BH142" s="14"/>
      <c r="BI142" s="14"/>
      <c r="BJ142" s="14"/>
      <c r="BK142" s="14"/>
      <c r="BL142" s="14"/>
      <c r="BM142" s="14"/>
      <c r="BN142" s="14"/>
      <c r="BO142" s="14"/>
      <c r="BP142" s="14"/>
      <c r="BQ142" s="14"/>
      <c r="BR142" s="14"/>
      <c r="BS142" s="14"/>
      <c r="BT142" s="14"/>
      <c r="BU142" s="14"/>
      <c r="BV142" s="14"/>
      <c r="BW142" s="14"/>
      <c r="BX142" s="14"/>
      <c r="BY142" s="14"/>
      <c r="BZ142" s="14"/>
      <c r="CA142" s="14"/>
      <c r="CB142" s="14"/>
      <c r="CC142" s="14"/>
      <c r="CD142" s="14"/>
      <c r="CE142" s="14"/>
      <c r="CF142" s="14"/>
      <c r="CG142" s="14"/>
      <c r="CH142" s="14"/>
      <c r="CI142" s="14"/>
      <c r="CJ142" s="14"/>
      <c r="CK142" s="14"/>
      <c r="CL142" s="14"/>
      <c r="CM142" s="14"/>
      <c r="CN142" s="14"/>
      <c r="CO142" s="14"/>
      <c r="CP142" s="14"/>
      <c r="CQ142" s="14"/>
      <c r="CR142" s="14"/>
      <c r="CS142" s="14"/>
    </row>
    <row r="143" spans="1:97" ht="49.5">
      <c r="A143" s="23" t="s">
        <v>460</v>
      </c>
      <c r="B143" s="28">
        <v>48365</v>
      </c>
      <c r="C143" s="66" t="s">
        <v>530</v>
      </c>
      <c r="D143" s="28" t="s">
        <v>19</v>
      </c>
      <c r="E143" s="28" t="s">
        <v>461</v>
      </c>
      <c r="F143" s="66" t="s">
        <v>505</v>
      </c>
      <c r="G143" s="44" t="s">
        <v>249</v>
      </c>
      <c r="H143" s="70" t="s">
        <v>462</v>
      </c>
      <c r="I143" s="27">
        <v>306800</v>
      </c>
      <c r="J143" s="27">
        <v>19200</v>
      </c>
      <c r="K143" s="27">
        <v>0</v>
      </c>
      <c r="L143" s="27">
        <f t="shared" si="6"/>
        <v>326000</v>
      </c>
      <c r="M143" s="54">
        <v>326000</v>
      </c>
      <c r="N143" s="57">
        <v>1</v>
      </c>
      <c r="O143" s="29">
        <v>42702.27</v>
      </c>
      <c r="P143" s="30">
        <f t="shared" si="7"/>
        <v>283297.73</v>
      </c>
      <c r="Q143" s="13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  <c r="BA143" s="14"/>
      <c r="BB143" s="14"/>
      <c r="BC143" s="14"/>
      <c r="BD143" s="14"/>
      <c r="BE143" s="14"/>
      <c r="BF143" s="14"/>
      <c r="BG143" s="14"/>
      <c r="BH143" s="14"/>
      <c r="BI143" s="14"/>
      <c r="BJ143" s="14"/>
      <c r="BK143" s="14"/>
      <c r="BL143" s="14"/>
      <c r="BM143" s="14"/>
      <c r="BN143" s="14"/>
      <c r="BO143" s="14"/>
      <c r="BP143" s="14"/>
      <c r="BQ143" s="14"/>
      <c r="BR143" s="14"/>
      <c r="BS143" s="14"/>
      <c r="BT143" s="14"/>
      <c r="BU143" s="14"/>
      <c r="BV143" s="14"/>
      <c r="BW143" s="14"/>
      <c r="BX143" s="14"/>
      <c r="BY143" s="14"/>
      <c r="BZ143" s="14"/>
      <c r="CA143" s="14"/>
      <c r="CB143" s="14"/>
      <c r="CC143" s="14"/>
      <c r="CD143" s="14"/>
      <c r="CE143" s="14"/>
      <c r="CF143" s="14"/>
      <c r="CG143" s="14"/>
      <c r="CH143" s="14"/>
      <c r="CI143" s="14"/>
      <c r="CJ143" s="14"/>
      <c r="CK143" s="14"/>
      <c r="CL143" s="14"/>
      <c r="CM143" s="14"/>
      <c r="CN143" s="14"/>
      <c r="CO143" s="14"/>
      <c r="CP143" s="14"/>
      <c r="CQ143" s="14"/>
      <c r="CR143" s="14"/>
      <c r="CS143" s="14"/>
    </row>
    <row r="144" spans="1:97" ht="25.5">
      <c r="A144" s="23" t="s">
        <v>472</v>
      </c>
      <c r="B144" s="45">
        <v>48647</v>
      </c>
      <c r="C144" s="66" t="s">
        <v>531</v>
      </c>
      <c r="D144" s="45" t="s">
        <v>15</v>
      </c>
      <c r="E144" s="45" t="s">
        <v>473</v>
      </c>
      <c r="F144" s="75" t="s">
        <v>471</v>
      </c>
      <c r="G144" s="44" t="s">
        <v>14</v>
      </c>
      <c r="H144" s="79" t="s">
        <v>474</v>
      </c>
      <c r="I144" s="27">
        <v>5772</v>
      </c>
      <c r="J144" s="27"/>
      <c r="K144" s="27">
        <v>6000</v>
      </c>
      <c r="L144" s="27">
        <f t="shared" si="6"/>
        <v>11772</v>
      </c>
      <c r="M144" s="27">
        <v>11772</v>
      </c>
      <c r="N144" s="45">
        <v>0</v>
      </c>
      <c r="O144" s="29">
        <v>11772</v>
      </c>
      <c r="P144" s="30">
        <f t="shared" si="7"/>
        <v>0</v>
      </c>
      <c r="Q144" s="13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  <c r="BE144" s="14"/>
      <c r="BF144" s="14"/>
      <c r="BG144" s="14"/>
      <c r="BH144" s="14"/>
      <c r="BI144" s="14"/>
      <c r="BJ144" s="14"/>
      <c r="BK144" s="14"/>
      <c r="BL144" s="14"/>
      <c r="BM144" s="14"/>
      <c r="BN144" s="14"/>
      <c r="BO144" s="14"/>
      <c r="BP144" s="14"/>
      <c r="BQ144" s="14"/>
      <c r="BR144" s="14"/>
      <c r="BS144" s="14"/>
      <c r="BT144" s="14"/>
      <c r="BU144" s="14"/>
      <c r="BV144" s="14"/>
      <c r="BW144" s="14"/>
      <c r="BX144" s="14"/>
      <c r="BY144" s="14"/>
      <c r="BZ144" s="14"/>
      <c r="CA144" s="14"/>
      <c r="CB144" s="14"/>
      <c r="CC144" s="14"/>
      <c r="CD144" s="14"/>
      <c r="CE144" s="14"/>
      <c r="CF144" s="14"/>
      <c r="CG144" s="14"/>
      <c r="CH144" s="14"/>
      <c r="CI144" s="14"/>
      <c r="CJ144" s="14"/>
      <c r="CK144" s="14"/>
      <c r="CL144" s="14"/>
      <c r="CM144" s="14"/>
      <c r="CN144" s="14"/>
      <c r="CO144" s="14"/>
      <c r="CP144" s="14"/>
      <c r="CQ144" s="14"/>
      <c r="CR144" s="14"/>
      <c r="CS144" s="14"/>
    </row>
    <row r="145" spans="1:97" ht="25.5">
      <c r="A145" s="23" t="s">
        <v>475</v>
      </c>
      <c r="B145" s="45">
        <v>48653</v>
      </c>
      <c r="C145" s="66" t="s">
        <v>530</v>
      </c>
      <c r="D145" s="45" t="s">
        <v>19</v>
      </c>
      <c r="E145" s="45" t="s">
        <v>295</v>
      </c>
      <c r="F145" s="75" t="s">
        <v>471</v>
      </c>
      <c r="G145" s="44" t="s">
        <v>14</v>
      </c>
      <c r="H145" s="79" t="s">
        <v>476</v>
      </c>
      <c r="I145" s="27">
        <v>11976</v>
      </c>
      <c r="J145" s="27"/>
      <c r="K145" s="27"/>
      <c r="L145" s="27">
        <f t="shared" si="6"/>
        <v>11976</v>
      </c>
      <c r="M145" s="27">
        <v>11976</v>
      </c>
      <c r="N145" s="45">
        <v>0</v>
      </c>
      <c r="O145" s="29">
        <v>11976</v>
      </c>
      <c r="P145" s="30">
        <f t="shared" si="7"/>
        <v>0</v>
      </c>
      <c r="Q145" s="13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  <c r="AY145" s="14"/>
      <c r="AZ145" s="14"/>
      <c r="BA145" s="14"/>
      <c r="BB145" s="14"/>
      <c r="BC145" s="14"/>
      <c r="BD145" s="14"/>
      <c r="BE145" s="14"/>
      <c r="BF145" s="14"/>
      <c r="BG145" s="14"/>
      <c r="BH145" s="14"/>
      <c r="BI145" s="14"/>
      <c r="BJ145" s="14"/>
      <c r="BK145" s="14"/>
      <c r="BL145" s="14"/>
      <c r="BM145" s="14"/>
      <c r="BN145" s="14"/>
      <c r="BO145" s="14"/>
      <c r="BP145" s="14"/>
      <c r="BQ145" s="14"/>
      <c r="BR145" s="14"/>
      <c r="BS145" s="14"/>
      <c r="BT145" s="14"/>
      <c r="BU145" s="14"/>
      <c r="BV145" s="14"/>
      <c r="BW145" s="14"/>
      <c r="BX145" s="14"/>
      <c r="BY145" s="14"/>
      <c r="BZ145" s="14"/>
      <c r="CA145" s="14"/>
      <c r="CB145" s="14"/>
      <c r="CC145" s="14"/>
      <c r="CD145" s="14"/>
      <c r="CE145" s="14"/>
      <c r="CF145" s="14"/>
      <c r="CG145" s="14"/>
      <c r="CH145" s="14"/>
      <c r="CI145" s="14"/>
      <c r="CJ145" s="14"/>
      <c r="CK145" s="14"/>
      <c r="CL145" s="14"/>
      <c r="CM145" s="14"/>
      <c r="CN145" s="14"/>
      <c r="CO145" s="14"/>
      <c r="CP145" s="14"/>
      <c r="CQ145" s="14"/>
      <c r="CR145" s="14"/>
      <c r="CS145" s="14"/>
    </row>
    <row r="146" spans="1:97" ht="16.5">
      <c r="A146" s="23" t="s">
        <v>477</v>
      </c>
      <c r="B146" s="58">
        <v>48650</v>
      </c>
      <c r="C146" s="66" t="s">
        <v>539</v>
      </c>
      <c r="D146" s="45" t="s">
        <v>57</v>
      </c>
      <c r="E146" s="45" t="s">
        <v>478</v>
      </c>
      <c r="F146" s="75" t="s">
        <v>471</v>
      </c>
      <c r="G146" s="44" t="s">
        <v>14</v>
      </c>
      <c r="H146" s="79" t="s">
        <v>479</v>
      </c>
      <c r="I146" s="27">
        <v>8565</v>
      </c>
      <c r="J146" s="27"/>
      <c r="K146" s="27">
        <v>3435</v>
      </c>
      <c r="L146" s="27">
        <f t="shared" si="6"/>
        <v>12000</v>
      </c>
      <c r="M146" s="27">
        <v>12000</v>
      </c>
      <c r="N146" s="45">
        <v>0</v>
      </c>
      <c r="O146" s="29">
        <v>12000</v>
      </c>
      <c r="P146" s="30">
        <f t="shared" si="7"/>
        <v>0</v>
      </c>
      <c r="Q146" s="13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  <c r="AY146" s="14"/>
      <c r="AZ146" s="14"/>
      <c r="BA146" s="14"/>
      <c r="BB146" s="14"/>
      <c r="BC146" s="14"/>
      <c r="BD146" s="14"/>
      <c r="BE146" s="14"/>
      <c r="BF146" s="14"/>
      <c r="BG146" s="14"/>
      <c r="BH146" s="14"/>
      <c r="BI146" s="14"/>
      <c r="BJ146" s="14"/>
      <c r="BK146" s="14"/>
      <c r="BL146" s="14"/>
      <c r="BM146" s="14"/>
      <c r="BN146" s="14"/>
      <c r="BO146" s="14"/>
      <c r="BP146" s="14"/>
      <c r="BQ146" s="14"/>
      <c r="BR146" s="14"/>
      <c r="BS146" s="14"/>
      <c r="BT146" s="14"/>
      <c r="BU146" s="14"/>
      <c r="BV146" s="14"/>
      <c r="BW146" s="14"/>
      <c r="BX146" s="14"/>
      <c r="BY146" s="14"/>
      <c r="BZ146" s="14"/>
      <c r="CA146" s="14"/>
      <c r="CB146" s="14"/>
      <c r="CC146" s="14"/>
      <c r="CD146" s="14"/>
      <c r="CE146" s="14"/>
      <c r="CF146" s="14"/>
      <c r="CG146" s="14"/>
      <c r="CH146" s="14"/>
      <c r="CI146" s="14"/>
      <c r="CJ146" s="14"/>
      <c r="CK146" s="14"/>
      <c r="CL146" s="14"/>
      <c r="CM146" s="14"/>
      <c r="CN146" s="14"/>
      <c r="CO146" s="14"/>
      <c r="CP146" s="14"/>
      <c r="CQ146" s="14"/>
      <c r="CR146" s="14"/>
      <c r="CS146" s="14"/>
    </row>
    <row r="147" spans="1:97" ht="49.5">
      <c r="A147" s="23" t="s">
        <v>463</v>
      </c>
      <c r="B147" s="28">
        <v>48348</v>
      </c>
      <c r="C147" s="67" t="s">
        <v>531</v>
      </c>
      <c r="D147" s="28" t="s">
        <v>15</v>
      </c>
      <c r="E147" s="28" t="s">
        <v>464</v>
      </c>
      <c r="F147" s="66" t="s">
        <v>505</v>
      </c>
      <c r="G147" s="44" t="s">
        <v>249</v>
      </c>
      <c r="H147" s="70" t="s">
        <v>465</v>
      </c>
      <c r="I147" s="27">
        <v>38800</v>
      </c>
      <c r="J147" s="27">
        <v>79200</v>
      </c>
      <c r="K147" s="27">
        <v>13200</v>
      </c>
      <c r="L147" s="27">
        <f t="shared" si="6"/>
        <v>131200</v>
      </c>
      <c r="M147" s="54">
        <v>131200</v>
      </c>
      <c r="N147" s="28">
        <v>1</v>
      </c>
      <c r="O147" s="29">
        <v>35017.48</v>
      </c>
      <c r="P147" s="30">
        <f t="shared" si="7"/>
        <v>96182.51999999999</v>
      </c>
      <c r="Q147" s="13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  <c r="AZ147" s="14"/>
      <c r="BA147" s="14"/>
      <c r="BB147" s="14"/>
      <c r="BC147" s="14"/>
      <c r="BD147" s="14"/>
      <c r="BE147" s="14"/>
      <c r="BF147" s="14"/>
      <c r="BG147" s="14"/>
      <c r="BH147" s="14"/>
      <c r="BI147" s="14"/>
      <c r="BJ147" s="14"/>
      <c r="BK147" s="14"/>
      <c r="BL147" s="14"/>
      <c r="BM147" s="14"/>
      <c r="BN147" s="14"/>
      <c r="BO147" s="14"/>
      <c r="BP147" s="14"/>
      <c r="BQ147" s="14"/>
      <c r="BR147" s="14"/>
      <c r="BS147" s="14"/>
      <c r="BT147" s="14"/>
      <c r="BU147" s="14"/>
      <c r="BV147" s="14"/>
      <c r="BW147" s="14"/>
      <c r="BX147" s="14"/>
      <c r="BY147" s="14"/>
      <c r="BZ147" s="14"/>
      <c r="CA147" s="14"/>
      <c r="CB147" s="14"/>
      <c r="CC147" s="14"/>
      <c r="CD147" s="14"/>
      <c r="CE147" s="14"/>
      <c r="CF147" s="14"/>
      <c r="CG147" s="14"/>
      <c r="CH147" s="14"/>
      <c r="CI147" s="14"/>
      <c r="CJ147" s="14"/>
      <c r="CK147" s="14"/>
      <c r="CL147" s="14"/>
      <c r="CM147" s="14"/>
      <c r="CN147" s="14"/>
      <c r="CO147" s="14"/>
      <c r="CP147" s="14"/>
      <c r="CQ147" s="14"/>
      <c r="CR147" s="14"/>
      <c r="CS147" s="14"/>
    </row>
    <row r="148" spans="1:97" ht="49.5">
      <c r="A148" s="23" t="s">
        <v>466</v>
      </c>
      <c r="B148" s="28">
        <v>48353</v>
      </c>
      <c r="C148" s="66" t="s">
        <v>531</v>
      </c>
      <c r="D148" s="28" t="s">
        <v>15</v>
      </c>
      <c r="E148" s="28" t="s">
        <v>467</v>
      </c>
      <c r="F148" s="66" t="s">
        <v>406</v>
      </c>
      <c r="G148" s="44" t="s">
        <v>249</v>
      </c>
      <c r="H148" s="70" t="s">
        <v>468</v>
      </c>
      <c r="I148" s="27">
        <v>38000</v>
      </c>
      <c r="J148" s="27">
        <v>0</v>
      </c>
      <c r="K148" s="27">
        <v>0</v>
      </c>
      <c r="L148" s="27">
        <f t="shared" si="6"/>
        <v>38000</v>
      </c>
      <c r="M148" s="54">
        <v>38000</v>
      </c>
      <c r="N148" s="57">
        <v>0</v>
      </c>
      <c r="O148" s="29">
        <v>6885.1</v>
      </c>
      <c r="P148" s="30">
        <f t="shared" si="7"/>
        <v>31114.9</v>
      </c>
      <c r="Q148" s="13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  <c r="BA148" s="14"/>
      <c r="BB148" s="14"/>
      <c r="BC148" s="14"/>
      <c r="BD148" s="14"/>
      <c r="BE148" s="14"/>
      <c r="BF148" s="14"/>
      <c r="BG148" s="14"/>
      <c r="BH148" s="14"/>
      <c r="BI148" s="14"/>
      <c r="BJ148" s="14"/>
      <c r="BK148" s="14"/>
      <c r="BL148" s="14"/>
      <c r="BM148" s="14"/>
      <c r="BN148" s="14"/>
      <c r="BO148" s="14"/>
      <c r="BP148" s="14"/>
      <c r="BQ148" s="14"/>
      <c r="BR148" s="14"/>
      <c r="BS148" s="14"/>
      <c r="BT148" s="14"/>
      <c r="BU148" s="14"/>
      <c r="BV148" s="14"/>
      <c r="BW148" s="14"/>
      <c r="BX148" s="14"/>
      <c r="BY148" s="14"/>
      <c r="BZ148" s="14"/>
      <c r="CA148" s="14"/>
      <c r="CB148" s="14"/>
      <c r="CC148" s="14"/>
      <c r="CD148" s="14"/>
      <c r="CE148" s="14"/>
      <c r="CF148" s="14"/>
      <c r="CG148" s="14"/>
      <c r="CH148" s="14"/>
      <c r="CI148" s="14"/>
      <c r="CJ148" s="14"/>
      <c r="CK148" s="14"/>
      <c r="CL148" s="14"/>
      <c r="CM148" s="14"/>
      <c r="CN148" s="14"/>
      <c r="CO148" s="14"/>
      <c r="CP148" s="14"/>
      <c r="CQ148" s="14"/>
      <c r="CR148" s="14"/>
      <c r="CS148" s="14"/>
    </row>
    <row r="149" spans="1:97" ht="49.5">
      <c r="A149" s="23" t="s">
        <v>480</v>
      </c>
      <c r="B149" s="28">
        <v>47890</v>
      </c>
      <c r="C149" s="66" t="s">
        <v>539</v>
      </c>
      <c r="D149" s="28" t="s">
        <v>57</v>
      </c>
      <c r="E149" s="28" t="s">
        <v>481</v>
      </c>
      <c r="F149" s="72" t="s">
        <v>503</v>
      </c>
      <c r="G149" s="26" t="s">
        <v>286</v>
      </c>
      <c r="H149" s="70" t="s">
        <v>482</v>
      </c>
      <c r="I149" s="27"/>
      <c r="J149" s="27">
        <v>144000</v>
      </c>
      <c r="K149" s="27"/>
      <c r="L149" s="27">
        <f t="shared" si="6"/>
        <v>144000</v>
      </c>
      <c r="M149" s="27">
        <v>144000</v>
      </c>
      <c r="N149" s="28">
        <v>5</v>
      </c>
      <c r="O149" s="29">
        <v>144000</v>
      </c>
      <c r="P149" s="30">
        <f t="shared" si="7"/>
        <v>0</v>
      </c>
      <c r="Q149" s="13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  <c r="AZ149" s="14"/>
      <c r="BA149" s="14"/>
      <c r="BB149" s="14"/>
      <c r="BC149" s="14"/>
      <c r="BD149" s="14"/>
      <c r="BE149" s="14"/>
      <c r="BF149" s="14"/>
      <c r="BG149" s="14"/>
      <c r="BH149" s="14"/>
      <c r="BI149" s="14"/>
      <c r="BJ149" s="14"/>
      <c r="BK149" s="14"/>
      <c r="BL149" s="14"/>
      <c r="BM149" s="14"/>
      <c r="BN149" s="14"/>
      <c r="BO149" s="14"/>
      <c r="BP149" s="14"/>
      <c r="BQ149" s="14"/>
      <c r="BR149" s="14"/>
      <c r="BS149" s="14"/>
      <c r="BT149" s="14"/>
      <c r="BU149" s="14"/>
      <c r="BV149" s="14"/>
      <c r="BW149" s="14"/>
      <c r="BX149" s="14"/>
      <c r="BY149" s="14"/>
      <c r="BZ149" s="14"/>
      <c r="CA149" s="14"/>
      <c r="CB149" s="14"/>
      <c r="CC149" s="14"/>
      <c r="CD149" s="14"/>
      <c r="CE149" s="14"/>
      <c r="CF149" s="14"/>
      <c r="CG149" s="14"/>
      <c r="CH149" s="14"/>
      <c r="CI149" s="14"/>
      <c r="CJ149" s="14"/>
      <c r="CK149" s="14"/>
      <c r="CL149" s="14"/>
      <c r="CM149" s="14"/>
      <c r="CN149" s="14"/>
      <c r="CO149" s="14"/>
      <c r="CP149" s="14"/>
      <c r="CQ149" s="14"/>
      <c r="CR149" s="14"/>
      <c r="CS149" s="14"/>
    </row>
    <row r="150" spans="1:97" ht="33">
      <c r="A150" s="23" t="s">
        <v>483</v>
      </c>
      <c r="B150" s="43">
        <v>48736</v>
      </c>
      <c r="C150" s="65" t="s">
        <v>531</v>
      </c>
      <c r="D150" s="24" t="s">
        <v>15</v>
      </c>
      <c r="E150" s="25" t="s">
        <v>398</v>
      </c>
      <c r="F150" s="72" t="s">
        <v>484</v>
      </c>
      <c r="G150" s="26" t="s">
        <v>485</v>
      </c>
      <c r="H150" s="74" t="s">
        <v>486</v>
      </c>
      <c r="I150" s="27">
        <v>2158235</v>
      </c>
      <c r="J150" s="27"/>
      <c r="K150" s="27">
        <v>1357868.86</v>
      </c>
      <c r="L150" s="27">
        <f t="shared" si="6"/>
        <v>3516103.8600000003</v>
      </c>
      <c r="M150" s="27">
        <v>3516103.86</v>
      </c>
      <c r="N150" s="28">
        <v>0</v>
      </c>
      <c r="O150" s="29">
        <v>879025.97</v>
      </c>
      <c r="P150" s="30">
        <f t="shared" si="7"/>
        <v>2637077.8899999997</v>
      </c>
      <c r="Q150" s="13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  <c r="BA150" s="14"/>
      <c r="BB150" s="14"/>
      <c r="BC150" s="14"/>
      <c r="BD150" s="14"/>
      <c r="BE150" s="14"/>
      <c r="BF150" s="14"/>
      <c r="BG150" s="14"/>
      <c r="BH150" s="14"/>
      <c r="BI150" s="14"/>
      <c r="BJ150" s="14"/>
      <c r="BK150" s="14"/>
      <c r="BL150" s="14"/>
      <c r="BM150" s="14"/>
      <c r="BN150" s="14"/>
      <c r="BO150" s="14"/>
      <c r="BP150" s="14"/>
      <c r="BQ150" s="14"/>
      <c r="BR150" s="14"/>
      <c r="BS150" s="14"/>
      <c r="BT150" s="14"/>
      <c r="BU150" s="14"/>
      <c r="BV150" s="14"/>
      <c r="BW150" s="14"/>
      <c r="BX150" s="14"/>
      <c r="BY150" s="14"/>
      <c r="BZ150" s="14"/>
      <c r="CA150" s="14"/>
      <c r="CB150" s="14"/>
      <c r="CC150" s="14"/>
      <c r="CD150" s="14"/>
      <c r="CE150" s="14"/>
      <c r="CF150" s="14"/>
      <c r="CG150" s="14"/>
      <c r="CH150" s="14"/>
      <c r="CI150" s="14"/>
      <c r="CJ150" s="14"/>
      <c r="CK150" s="14"/>
      <c r="CL150" s="14"/>
      <c r="CM150" s="14"/>
      <c r="CN150" s="14"/>
      <c r="CO150" s="14"/>
      <c r="CP150" s="14"/>
      <c r="CQ150" s="14"/>
      <c r="CR150" s="14"/>
      <c r="CS150" s="14"/>
    </row>
    <row r="151" spans="1:97" ht="33">
      <c r="A151" s="23" t="s">
        <v>487</v>
      </c>
      <c r="B151" s="45">
        <v>48734</v>
      </c>
      <c r="C151" s="66" t="s">
        <v>528</v>
      </c>
      <c r="D151" s="45" t="s">
        <v>20</v>
      </c>
      <c r="E151" s="45" t="s">
        <v>36</v>
      </c>
      <c r="F151" s="75" t="s">
        <v>525</v>
      </c>
      <c r="G151" s="44" t="s">
        <v>14</v>
      </c>
      <c r="H151" s="79" t="s">
        <v>526</v>
      </c>
      <c r="I151" s="27">
        <v>210442.56</v>
      </c>
      <c r="J151" s="27">
        <v>226000</v>
      </c>
      <c r="K151" s="27">
        <v>283461.66</v>
      </c>
      <c r="L151" s="27">
        <f t="shared" si="6"/>
        <v>719904.22</v>
      </c>
      <c r="M151" s="27">
        <v>719904.22</v>
      </c>
      <c r="N151" s="45">
        <v>11</v>
      </c>
      <c r="O151" s="29">
        <v>719904.22</v>
      </c>
      <c r="P151" s="30">
        <f t="shared" si="7"/>
        <v>0</v>
      </c>
      <c r="Q151" s="13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  <c r="AZ151" s="14"/>
      <c r="BA151" s="14"/>
      <c r="BB151" s="14"/>
      <c r="BC151" s="14"/>
      <c r="BD151" s="14"/>
      <c r="BE151" s="14"/>
      <c r="BF151" s="14"/>
      <c r="BG151" s="14"/>
      <c r="BH151" s="14"/>
      <c r="BI151" s="14"/>
      <c r="BJ151" s="14"/>
      <c r="BK151" s="14"/>
      <c r="BL151" s="14"/>
      <c r="BM151" s="14"/>
      <c r="BN151" s="14"/>
      <c r="BO151" s="14"/>
      <c r="BP151" s="14"/>
      <c r="BQ151" s="14"/>
      <c r="BR151" s="14"/>
      <c r="BS151" s="14"/>
      <c r="BT151" s="14"/>
      <c r="BU151" s="14"/>
      <c r="BV151" s="14"/>
      <c r="BW151" s="14"/>
      <c r="BX151" s="14"/>
      <c r="BY151" s="14"/>
      <c r="BZ151" s="14"/>
      <c r="CA151" s="14"/>
      <c r="CB151" s="14"/>
      <c r="CC151" s="14"/>
      <c r="CD151" s="14"/>
      <c r="CE151" s="14"/>
      <c r="CF151" s="14"/>
      <c r="CG151" s="14"/>
      <c r="CH151" s="14"/>
      <c r="CI151" s="14"/>
      <c r="CJ151" s="14"/>
      <c r="CK151" s="14"/>
      <c r="CL151" s="14"/>
      <c r="CM151" s="14"/>
      <c r="CN151" s="14"/>
      <c r="CO151" s="14"/>
      <c r="CP151" s="14"/>
      <c r="CQ151" s="14"/>
      <c r="CR151" s="14"/>
      <c r="CS151" s="14"/>
    </row>
    <row r="152" spans="1:97" ht="33">
      <c r="A152" s="23" t="s">
        <v>516</v>
      </c>
      <c r="B152" s="43">
        <v>48758</v>
      </c>
      <c r="C152" s="65" t="s">
        <v>531</v>
      </c>
      <c r="D152" s="24" t="s">
        <v>15</v>
      </c>
      <c r="E152" s="25" t="s">
        <v>517</v>
      </c>
      <c r="F152" s="72" t="s">
        <v>518</v>
      </c>
      <c r="G152" s="26" t="s">
        <v>80</v>
      </c>
      <c r="H152" s="74" t="s">
        <v>519</v>
      </c>
      <c r="I152" s="27">
        <v>15100</v>
      </c>
      <c r="J152" s="27">
        <v>14550</v>
      </c>
      <c r="K152" s="27"/>
      <c r="L152" s="27">
        <f t="shared" si="6"/>
        <v>29650</v>
      </c>
      <c r="M152" s="27">
        <v>29650</v>
      </c>
      <c r="N152" s="28">
        <v>1</v>
      </c>
      <c r="O152" s="29">
        <v>29650</v>
      </c>
      <c r="P152" s="30">
        <f t="shared" si="7"/>
        <v>0</v>
      </c>
      <c r="Q152" s="13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  <c r="BA152" s="14"/>
      <c r="BB152" s="14"/>
      <c r="BC152" s="14"/>
      <c r="BD152" s="14"/>
      <c r="BE152" s="14"/>
      <c r="BF152" s="14"/>
      <c r="BG152" s="14"/>
      <c r="BH152" s="14"/>
      <c r="BI152" s="14"/>
      <c r="BJ152" s="14"/>
      <c r="BK152" s="14"/>
      <c r="BL152" s="14"/>
      <c r="BM152" s="14"/>
      <c r="BN152" s="14"/>
      <c r="BO152" s="14"/>
      <c r="BP152" s="14"/>
      <c r="BQ152" s="14"/>
      <c r="BR152" s="14"/>
      <c r="BS152" s="14"/>
      <c r="BT152" s="14"/>
      <c r="BU152" s="14"/>
      <c r="BV152" s="14"/>
      <c r="BW152" s="14"/>
      <c r="BX152" s="14"/>
      <c r="BY152" s="14"/>
      <c r="BZ152" s="14"/>
      <c r="CA152" s="14"/>
      <c r="CB152" s="14"/>
      <c r="CC152" s="14"/>
      <c r="CD152" s="14"/>
      <c r="CE152" s="14"/>
      <c r="CF152" s="14"/>
      <c r="CG152" s="14"/>
      <c r="CH152" s="14"/>
      <c r="CI152" s="14"/>
      <c r="CJ152" s="14"/>
      <c r="CK152" s="14"/>
      <c r="CL152" s="14"/>
      <c r="CM152" s="14"/>
      <c r="CN152" s="14"/>
      <c r="CO152" s="14"/>
      <c r="CP152" s="14"/>
      <c r="CQ152" s="14"/>
      <c r="CR152" s="14"/>
      <c r="CS152" s="14"/>
    </row>
    <row r="153" spans="1:97" ht="57.75">
      <c r="A153" s="23" t="s">
        <v>491</v>
      </c>
      <c r="B153" s="43">
        <v>48775</v>
      </c>
      <c r="C153" s="65" t="s">
        <v>531</v>
      </c>
      <c r="D153" s="24" t="s">
        <v>15</v>
      </c>
      <c r="E153" s="25" t="s">
        <v>492</v>
      </c>
      <c r="F153" s="72" t="s">
        <v>493</v>
      </c>
      <c r="G153" s="26" t="s">
        <v>494</v>
      </c>
      <c r="H153" s="74" t="s">
        <v>495</v>
      </c>
      <c r="I153" s="27">
        <v>6972</v>
      </c>
      <c r="J153" s="27">
        <v>23600</v>
      </c>
      <c r="K153" s="27"/>
      <c r="L153" s="27">
        <f t="shared" si="6"/>
        <v>30572</v>
      </c>
      <c r="M153" s="27">
        <v>30572</v>
      </c>
      <c r="N153" s="28">
        <v>2</v>
      </c>
      <c r="O153" s="29">
        <v>30572</v>
      </c>
      <c r="P153" s="30">
        <f t="shared" si="7"/>
        <v>0</v>
      </c>
      <c r="Q153" s="13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  <c r="BA153" s="14"/>
      <c r="BB153" s="14"/>
      <c r="BC153" s="14"/>
      <c r="BD153" s="14"/>
      <c r="BE153" s="14"/>
      <c r="BF153" s="14"/>
      <c r="BG153" s="14"/>
      <c r="BH153" s="14"/>
      <c r="BI153" s="14"/>
      <c r="BJ153" s="14"/>
      <c r="BK153" s="14"/>
      <c r="BL153" s="14"/>
      <c r="BM153" s="14"/>
      <c r="BN153" s="14"/>
      <c r="BO153" s="14"/>
      <c r="BP153" s="14"/>
      <c r="BQ153" s="14"/>
      <c r="BR153" s="14"/>
      <c r="BS153" s="14"/>
      <c r="BT153" s="14"/>
      <c r="BU153" s="14"/>
      <c r="BV153" s="14"/>
      <c r="BW153" s="14"/>
      <c r="BX153" s="14"/>
      <c r="BY153" s="14"/>
      <c r="BZ153" s="14"/>
      <c r="CA153" s="14"/>
      <c r="CB153" s="14"/>
      <c r="CC153" s="14"/>
      <c r="CD153" s="14"/>
      <c r="CE153" s="14"/>
      <c r="CF153" s="14"/>
      <c r="CG153" s="14"/>
      <c r="CH153" s="14"/>
      <c r="CI153" s="14"/>
      <c r="CJ153" s="14"/>
      <c r="CK153" s="14"/>
      <c r="CL153" s="14"/>
      <c r="CM153" s="14"/>
      <c r="CN153" s="14"/>
      <c r="CO153" s="14"/>
      <c r="CP153" s="14"/>
      <c r="CQ153" s="14"/>
      <c r="CR153" s="14"/>
      <c r="CS153" s="14"/>
    </row>
    <row r="154" spans="1:97" ht="66">
      <c r="A154" s="59" t="s">
        <v>496</v>
      </c>
      <c r="B154" s="48">
        <v>48779</v>
      </c>
      <c r="C154" s="71" t="s">
        <v>531</v>
      </c>
      <c r="D154" s="49" t="s">
        <v>15</v>
      </c>
      <c r="E154" s="50" t="s">
        <v>497</v>
      </c>
      <c r="F154" s="72" t="s">
        <v>493</v>
      </c>
      <c r="G154" s="51" t="s">
        <v>498</v>
      </c>
      <c r="H154" s="80" t="s">
        <v>499</v>
      </c>
      <c r="I154" s="52">
        <v>6962</v>
      </c>
      <c r="J154" s="52">
        <v>33040</v>
      </c>
      <c r="K154" s="52"/>
      <c r="L154" s="27">
        <f t="shared" si="6"/>
        <v>40002</v>
      </c>
      <c r="M154" s="52">
        <v>40002</v>
      </c>
      <c r="N154" s="53">
        <v>2</v>
      </c>
      <c r="O154" s="60">
        <v>40002</v>
      </c>
      <c r="P154" s="30">
        <f t="shared" si="7"/>
        <v>0</v>
      </c>
      <c r="Q154" s="13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  <c r="BA154" s="14"/>
      <c r="BB154" s="14"/>
      <c r="BC154" s="14"/>
      <c r="BD154" s="14"/>
      <c r="BE154" s="14"/>
      <c r="BF154" s="14"/>
      <c r="BG154" s="14"/>
      <c r="BH154" s="14"/>
      <c r="BI154" s="14"/>
      <c r="BJ154" s="14"/>
      <c r="BK154" s="14"/>
      <c r="BL154" s="14"/>
      <c r="BM154" s="14"/>
      <c r="BN154" s="14"/>
      <c r="BO154" s="14"/>
      <c r="BP154" s="14"/>
      <c r="BQ154" s="14"/>
      <c r="BR154" s="14"/>
      <c r="BS154" s="14"/>
      <c r="BT154" s="14"/>
      <c r="BU154" s="14"/>
      <c r="BV154" s="14"/>
      <c r="BW154" s="14"/>
      <c r="BX154" s="14"/>
      <c r="BY154" s="14"/>
      <c r="BZ154" s="14"/>
      <c r="CA154" s="14"/>
      <c r="CB154" s="14"/>
      <c r="CC154" s="14"/>
      <c r="CD154" s="14"/>
      <c r="CE154" s="14"/>
      <c r="CF154" s="14"/>
      <c r="CG154" s="14"/>
      <c r="CH154" s="14"/>
      <c r="CI154" s="14"/>
      <c r="CJ154" s="14"/>
      <c r="CK154" s="14"/>
      <c r="CL154" s="14"/>
      <c r="CM154" s="14"/>
      <c r="CN154" s="14"/>
      <c r="CO154" s="14"/>
      <c r="CP154" s="14"/>
      <c r="CQ154" s="14"/>
      <c r="CR154" s="14"/>
      <c r="CS154" s="14"/>
    </row>
    <row r="155" spans="1:97" ht="41.25">
      <c r="A155" s="23" t="s">
        <v>500</v>
      </c>
      <c r="B155" s="61">
        <v>48781</v>
      </c>
      <c r="C155" s="66" t="s">
        <v>536</v>
      </c>
      <c r="D155" s="31" t="s">
        <v>61</v>
      </c>
      <c r="E155" s="31" t="s">
        <v>501</v>
      </c>
      <c r="F155" s="72" t="s">
        <v>493</v>
      </c>
      <c r="G155" s="31" t="s">
        <v>485</v>
      </c>
      <c r="H155" s="66" t="s">
        <v>502</v>
      </c>
      <c r="I155" s="27">
        <v>5804</v>
      </c>
      <c r="J155" s="27">
        <v>33040</v>
      </c>
      <c r="K155" s="27"/>
      <c r="L155" s="27">
        <f t="shared" si="6"/>
        <v>38844</v>
      </c>
      <c r="M155" s="27">
        <v>38844</v>
      </c>
      <c r="N155" s="57">
        <v>1</v>
      </c>
      <c r="O155" s="29">
        <v>38844</v>
      </c>
      <c r="P155" s="30">
        <f t="shared" si="7"/>
        <v>0</v>
      </c>
      <c r="Q155" s="13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  <c r="AY155" s="14"/>
      <c r="AZ155" s="14"/>
      <c r="BA155" s="14"/>
      <c r="BB155" s="14"/>
      <c r="BC155" s="14"/>
      <c r="BD155" s="14"/>
      <c r="BE155" s="14"/>
      <c r="BF155" s="14"/>
      <c r="BG155" s="14"/>
      <c r="BH155" s="14"/>
      <c r="BI155" s="14"/>
      <c r="BJ155" s="14"/>
      <c r="BK155" s="14"/>
      <c r="BL155" s="14"/>
      <c r="BM155" s="14"/>
      <c r="BN155" s="14"/>
      <c r="BO155" s="14"/>
      <c r="BP155" s="14"/>
      <c r="BQ155" s="14"/>
      <c r="BR155" s="14"/>
      <c r="BS155" s="14"/>
      <c r="BT155" s="14"/>
      <c r="BU155" s="14"/>
      <c r="BV155" s="14"/>
      <c r="BW155" s="14"/>
      <c r="BX155" s="14"/>
      <c r="BY155" s="14"/>
      <c r="BZ155" s="14"/>
      <c r="CA155" s="14"/>
      <c r="CB155" s="14"/>
      <c r="CC155" s="14"/>
      <c r="CD155" s="14"/>
      <c r="CE155" s="14"/>
      <c r="CF155" s="14"/>
      <c r="CG155" s="14"/>
      <c r="CH155" s="14"/>
      <c r="CI155" s="14"/>
      <c r="CJ155" s="14"/>
      <c r="CK155" s="14"/>
      <c r="CL155" s="14"/>
      <c r="CM155" s="14"/>
      <c r="CN155" s="14"/>
      <c r="CO155" s="14"/>
      <c r="CP155" s="14"/>
      <c r="CQ155" s="14"/>
      <c r="CR155" s="14"/>
      <c r="CS155" s="14"/>
    </row>
    <row r="156" spans="1:97" ht="25.5">
      <c r="A156" s="23" t="s">
        <v>521</v>
      </c>
      <c r="B156" s="61">
        <v>48851</v>
      </c>
      <c r="C156" s="66" t="s">
        <v>531</v>
      </c>
      <c r="D156" s="62" t="s">
        <v>15</v>
      </c>
      <c r="E156" s="31" t="s">
        <v>522</v>
      </c>
      <c r="F156" s="72" t="s">
        <v>523</v>
      </c>
      <c r="G156" s="26" t="s">
        <v>73</v>
      </c>
      <c r="H156" s="82" t="s">
        <v>524</v>
      </c>
      <c r="I156" s="27">
        <v>24032</v>
      </c>
      <c r="J156" s="27"/>
      <c r="K156" s="27">
        <v>170388</v>
      </c>
      <c r="L156" s="27">
        <f t="shared" si="6"/>
        <v>194420</v>
      </c>
      <c r="M156" s="27">
        <v>194420</v>
      </c>
      <c r="N156" s="57">
        <v>0</v>
      </c>
      <c r="O156" s="29">
        <v>194420</v>
      </c>
      <c r="P156" s="30">
        <f t="shared" si="7"/>
        <v>0</v>
      </c>
      <c r="Q156" s="13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  <c r="AY156" s="14"/>
      <c r="AZ156" s="14"/>
      <c r="BA156" s="14"/>
      <c r="BB156" s="14"/>
      <c r="BC156" s="14"/>
      <c r="BD156" s="14"/>
      <c r="BE156" s="14"/>
      <c r="BF156" s="14"/>
      <c r="BG156" s="14"/>
      <c r="BH156" s="14"/>
      <c r="BI156" s="14"/>
      <c r="BJ156" s="14"/>
      <c r="BK156" s="14"/>
      <c r="BL156" s="14"/>
      <c r="BM156" s="14"/>
      <c r="BN156" s="14"/>
      <c r="BO156" s="14"/>
      <c r="BP156" s="14"/>
      <c r="BQ156" s="14"/>
      <c r="BR156" s="14"/>
      <c r="BS156" s="14"/>
      <c r="BT156" s="14"/>
      <c r="BU156" s="14"/>
      <c r="BV156" s="14"/>
      <c r="BW156" s="14"/>
      <c r="BX156" s="14"/>
      <c r="BY156" s="14"/>
      <c r="BZ156" s="14"/>
      <c r="CA156" s="14"/>
      <c r="CB156" s="14"/>
      <c r="CC156" s="14"/>
      <c r="CD156" s="14"/>
      <c r="CE156" s="14"/>
      <c r="CF156" s="14"/>
      <c r="CG156" s="14"/>
      <c r="CH156" s="14"/>
      <c r="CI156" s="14"/>
      <c r="CJ156" s="14"/>
      <c r="CK156" s="14"/>
      <c r="CL156" s="14"/>
      <c r="CM156" s="14"/>
      <c r="CN156" s="14"/>
      <c r="CO156" s="14"/>
      <c r="CP156" s="14"/>
      <c r="CQ156" s="14"/>
      <c r="CR156" s="14"/>
      <c r="CS156" s="14"/>
    </row>
    <row r="157" spans="1:97" ht="57.75">
      <c r="A157" s="59" t="s">
        <v>520</v>
      </c>
      <c r="B157" s="48">
        <v>48660</v>
      </c>
      <c r="C157" s="71" t="s">
        <v>548</v>
      </c>
      <c r="D157" s="49" t="s">
        <v>488</v>
      </c>
      <c r="E157" s="50" t="s">
        <v>489</v>
      </c>
      <c r="F157" s="84" t="s">
        <v>484</v>
      </c>
      <c r="G157" s="51" t="s">
        <v>485</v>
      </c>
      <c r="H157" s="80" t="s">
        <v>490</v>
      </c>
      <c r="I157" s="52">
        <v>2082518.77</v>
      </c>
      <c r="J157" s="52"/>
      <c r="K157" s="52">
        <v>1050667</v>
      </c>
      <c r="L157" s="52">
        <f t="shared" si="6"/>
        <v>3133185.77</v>
      </c>
      <c r="M157" s="52">
        <v>3133185.77</v>
      </c>
      <c r="N157" s="53">
        <v>0</v>
      </c>
      <c r="O157" s="60">
        <v>783296.45</v>
      </c>
      <c r="P157" s="85">
        <f t="shared" si="7"/>
        <v>2349889.3200000003</v>
      </c>
      <c r="Q157" s="13"/>
      <c r="R157" s="14"/>
      <c r="S157" s="14"/>
      <c r="T157" s="14"/>
      <c r="U157" s="14"/>
      <c r="V157" s="14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15"/>
      <c r="AP157" s="14"/>
      <c r="AQ157" s="14"/>
      <c r="AR157" s="14"/>
      <c r="AS157" s="14"/>
      <c r="AT157" s="14"/>
      <c r="AU157" s="14"/>
      <c r="AV157" s="14"/>
      <c r="AW157" s="14"/>
      <c r="AX157" s="14"/>
      <c r="AY157" s="14"/>
      <c r="AZ157" s="14"/>
      <c r="BA157" s="14"/>
      <c r="BB157" s="14"/>
      <c r="BC157" s="14"/>
      <c r="BD157" s="14"/>
      <c r="BE157" s="14"/>
      <c r="BF157" s="14"/>
      <c r="BG157" s="14"/>
      <c r="BH157" s="14"/>
      <c r="BI157" s="14"/>
      <c r="BJ157" s="14"/>
      <c r="BK157" s="14"/>
      <c r="BL157" s="14"/>
      <c r="BM157" s="14"/>
      <c r="BN157" s="14"/>
      <c r="BO157" s="14"/>
      <c r="BP157" s="14"/>
      <c r="BQ157" s="14"/>
      <c r="BR157" s="14"/>
      <c r="BS157" s="14"/>
      <c r="BT157" s="14"/>
      <c r="BU157" s="14"/>
      <c r="BV157" s="14"/>
      <c r="BW157" s="14"/>
      <c r="BX157" s="14"/>
      <c r="BY157" s="14"/>
      <c r="BZ157" s="14"/>
      <c r="CA157" s="14"/>
      <c r="CB157" s="14"/>
      <c r="CC157" s="14"/>
      <c r="CD157" s="14"/>
      <c r="CE157" s="14"/>
      <c r="CF157" s="14"/>
      <c r="CG157" s="14"/>
      <c r="CH157" s="14"/>
      <c r="CI157" s="14"/>
      <c r="CJ157" s="14"/>
      <c r="CK157" s="14"/>
      <c r="CL157" s="14"/>
      <c r="CM157" s="14"/>
      <c r="CN157" s="14"/>
      <c r="CO157" s="14"/>
      <c r="CP157" s="14"/>
      <c r="CQ157" s="14"/>
      <c r="CR157" s="14"/>
      <c r="CS157" s="14"/>
    </row>
    <row r="158" spans="1:183" ht="13.5">
      <c r="A158" s="86"/>
      <c r="B158" s="87"/>
      <c r="C158" s="88"/>
      <c r="D158" s="87"/>
      <c r="E158" s="87"/>
      <c r="F158" s="88"/>
      <c r="G158" s="87"/>
      <c r="H158" s="88"/>
      <c r="I158" s="89">
        <f>SUM(I3:I157)</f>
        <v>15898426.700000001</v>
      </c>
      <c r="J158" s="89">
        <f aca="true" t="shared" si="8" ref="J158:P158">SUM(J3:J157)</f>
        <v>14640430</v>
      </c>
      <c r="K158" s="89">
        <f t="shared" si="8"/>
        <v>8649659.95</v>
      </c>
      <c r="L158" s="89">
        <f t="shared" si="8"/>
        <v>39188516.650000006</v>
      </c>
      <c r="M158" s="89">
        <f t="shared" si="8"/>
        <v>39188516.650000006</v>
      </c>
      <c r="N158" s="89">
        <f t="shared" si="8"/>
        <v>2542</v>
      </c>
      <c r="O158" s="89">
        <f t="shared" si="8"/>
        <v>31021629.019999992</v>
      </c>
      <c r="P158" s="89">
        <f t="shared" si="8"/>
        <v>8166887.63</v>
      </c>
      <c r="AO158" s="14"/>
      <c r="AP158" s="14"/>
      <c r="AQ158" s="14"/>
      <c r="DP158" s="14"/>
      <c r="DQ158" s="14"/>
      <c r="DR158" s="14"/>
      <c r="DS158" s="14"/>
      <c r="DT158" s="14"/>
      <c r="DU158" s="14"/>
      <c r="DV158" s="14"/>
      <c r="DW158" s="14"/>
      <c r="DX158" s="14"/>
      <c r="DY158" s="14"/>
      <c r="DZ158" s="14"/>
      <c r="EA158" s="14"/>
      <c r="EB158" s="14"/>
      <c r="EC158" s="14"/>
      <c r="ED158" s="14"/>
      <c r="EE158" s="14"/>
      <c r="EF158" s="14"/>
      <c r="EG158" s="14"/>
      <c r="EH158" s="14"/>
      <c r="EI158" s="14"/>
      <c r="EJ158" s="14"/>
      <c r="EK158" s="14"/>
      <c r="EL158" s="14"/>
      <c r="EM158" s="14"/>
      <c r="EN158" s="14"/>
      <c r="EO158" s="14"/>
      <c r="EP158" s="14"/>
      <c r="EQ158" s="14"/>
      <c r="ER158" s="14"/>
      <c r="ES158" s="14"/>
      <c r="ET158" s="14"/>
      <c r="EU158" s="14"/>
      <c r="EV158" s="14"/>
      <c r="EW158" s="14"/>
      <c r="EX158" s="14"/>
      <c r="EY158" s="14"/>
      <c r="EZ158" s="14"/>
      <c r="FA158" s="14"/>
      <c r="FB158" s="14"/>
      <c r="FC158" s="14"/>
      <c r="FD158" s="14"/>
      <c r="FE158" s="14"/>
      <c r="FF158" s="14"/>
      <c r="FG158" s="14"/>
      <c r="FH158" s="14"/>
      <c r="FI158" s="14"/>
      <c r="FJ158" s="14"/>
      <c r="FK158" s="14"/>
      <c r="FL158" s="14"/>
      <c r="FM158" s="14"/>
      <c r="FN158" s="14"/>
      <c r="FO158" s="14"/>
      <c r="FP158" s="14"/>
      <c r="FQ158" s="14"/>
      <c r="FR158" s="14"/>
      <c r="FS158" s="14"/>
      <c r="FT158" s="14"/>
      <c r="FU158" s="14"/>
      <c r="FV158" s="14"/>
      <c r="FW158" s="14"/>
      <c r="FX158" s="14"/>
      <c r="FY158" s="14"/>
      <c r="FZ158" s="14"/>
      <c r="GA158" s="14"/>
    </row>
    <row r="159" spans="120:183" ht="13.5">
      <c r="DP159" s="14"/>
      <c r="DQ159" s="14"/>
      <c r="DR159" s="14"/>
      <c r="DS159" s="14"/>
      <c r="DT159" s="14"/>
      <c r="DU159" s="14"/>
      <c r="DV159" s="14"/>
      <c r="DW159" s="14"/>
      <c r="DX159" s="14"/>
      <c r="DY159" s="14"/>
      <c r="DZ159" s="14"/>
      <c r="EA159" s="14"/>
      <c r="EB159" s="14"/>
      <c r="EC159" s="14"/>
      <c r="ED159" s="14"/>
      <c r="EE159" s="14"/>
      <c r="EF159" s="14"/>
      <c r="EG159" s="14"/>
      <c r="EH159" s="14"/>
      <c r="EI159" s="14"/>
      <c r="EJ159" s="14"/>
      <c r="EK159" s="14"/>
      <c r="EL159" s="14"/>
      <c r="EM159" s="14"/>
      <c r="EN159" s="14"/>
      <c r="EO159" s="14"/>
      <c r="EP159" s="14"/>
      <c r="EQ159" s="14"/>
      <c r="ER159" s="14"/>
      <c r="ES159" s="14"/>
      <c r="ET159" s="14"/>
      <c r="EU159" s="14"/>
      <c r="EV159" s="14"/>
      <c r="EW159" s="14"/>
      <c r="EX159" s="14"/>
      <c r="EY159" s="14"/>
      <c r="EZ159" s="14"/>
      <c r="FA159" s="14"/>
      <c r="FB159" s="14"/>
      <c r="FC159" s="14"/>
      <c r="FD159" s="14"/>
      <c r="FE159" s="14"/>
      <c r="FF159" s="14"/>
      <c r="FG159" s="14"/>
      <c r="FH159" s="14"/>
      <c r="FI159" s="14"/>
      <c r="FJ159" s="14"/>
      <c r="FK159" s="14"/>
      <c r="FL159" s="14"/>
      <c r="FM159" s="14"/>
      <c r="FN159" s="14"/>
      <c r="FO159" s="14"/>
      <c r="FP159" s="14"/>
      <c r="FQ159" s="14"/>
      <c r="FR159" s="14"/>
      <c r="FS159" s="14"/>
      <c r="FT159" s="14"/>
      <c r="FU159" s="14"/>
      <c r="FV159" s="14"/>
      <c r="FW159" s="14"/>
      <c r="FX159" s="14"/>
      <c r="FY159" s="14"/>
      <c r="FZ159" s="14"/>
      <c r="GA159" s="14"/>
    </row>
    <row r="160" spans="120:183" ht="13.5">
      <c r="DP160" s="14"/>
      <c r="DQ160" s="14"/>
      <c r="DR160" s="14"/>
      <c r="DS160" s="14"/>
      <c r="DT160" s="14"/>
      <c r="DU160" s="14"/>
      <c r="DV160" s="14"/>
      <c r="DW160" s="14"/>
      <c r="DX160" s="14"/>
      <c r="DY160" s="14"/>
      <c r="DZ160" s="14"/>
      <c r="EA160" s="14"/>
      <c r="EB160" s="14"/>
      <c r="EC160" s="14"/>
      <c r="ED160" s="14"/>
      <c r="EE160" s="14"/>
      <c r="EF160" s="14"/>
      <c r="EG160" s="14"/>
      <c r="EH160" s="14"/>
      <c r="EI160" s="14"/>
      <c r="EJ160" s="14"/>
      <c r="EK160" s="14"/>
      <c r="EL160" s="14"/>
      <c r="EM160" s="14"/>
      <c r="EN160" s="14"/>
      <c r="EO160" s="14"/>
      <c r="EP160" s="14"/>
      <c r="EQ160" s="14"/>
      <c r="ER160" s="14"/>
      <c r="ES160" s="14"/>
      <c r="ET160" s="14"/>
      <c r="EU160" s="14"/>
      <c r="EV160" s="14"/>
      <c r="EW160" s="14"/>
      <c r="EX160" s="14"/>
      <c r="EY160" s="14"/>
      <c r="EZ160" s="14"/>
      <c r="FA160" s="14"/>
      <c r="FB160" s="14"/>
      <c r="FC160" s="14"/>
      <c r="FD160" s="14"/>
      <c r="FE160" s="14"/>
      <c r="FF160" s="14"/>
      <c r="FG160" s="14"/>
      <c r="FH160" s="14"/>
      <c r="FI160" s="14"/>
      <c r="FJ160" s="14"/>
      <c r="FK160" s="14"/>
      <c r="FL160" s="14"/>
      <c r="FM160" s="14"/>
      <c r="FN160" s="14"/>
      <c r="FO160" s="14"/>
      <c r="FP160" s="14"/>
      <c r="FQ160" s="14"/>
      <c r="FR160" s="14"/>
      <c r="FS160" s="14"/>
      <c r="FT160" s="14"/>
      <c r="FU160" s="14"/>
      <c r="FV160" s="14"/>
      <c r="FW160" s="14"/>
      <c r="FX160" s="14"/>
      <c r="FY160" s="14"/>
      <c r="FZ160" s="14"/>
      <c r="GA160" s="14"/>
    </row>
    <row r="161" spans="120:183" ht="13.5">
      <c r="DP161" s="14"/>
      <c r="DQ161" s="14"/>
      <c r="DR161" s="14"/>
      <c r="DS161" s="14"/>
      <c r="DT161" s="14"/>
      <c r="DU161" s="14"/>
      <c r="DV161" s="14"/>
      <c r="DW161" s="14"/>
      <c r="DX161" s="14"/>
      <c r="DY161" s="14"/>
      <c r="DZ161" s="14"/>
      <c r="EA161" s="14"/>
      <c r="EB161" s="14"/>
      <c r="EC161" s="14"/>
      <c r="ED161" s="14"/>
      <c r="EE161" s="14"/>
      <c r="EF161" s="14"/>
      <c r="EG161" s="14"/>
      <c r="EH161" s="14"/>
      <c r="EI161" s="14"/>
      <c r="EJ161" s="14"/>
      <c r="EK161" s="14"/>
      <c r="EL161" s="14"/>
      <c r="EM161" s="14"/>
      <c r="EN161" s="14"/>
      <c r="EO161" s="14"/>
      <c r="EP161" s="14"/>
      <c r="EQ161" s="14"/>
      <c r="ER161" s="14"/>
      <c r="ES161" s="14"/>
      <c r="ET161" s="14"/>
      <c r="EU161" s="14"/>
      <c r="EV161" s="14"/>
      <c r="EW161" s="14"/>
      <c r="EX161" s="14"/>
      <c r="EY161" s="14"/>
      <c r="EZ161" s="14"/>
      <c r="FA161" s="14"/>
      <c r="FB161" s="14"/>
      <c r="FC161" s="14"/>
      <c r="FD161" s="14"/>
      <c r="FE161" s="14"/>
      <c r="FF161" s="14"/>
      <c r="FG161" s="14"/>
      <c r="FH161" s="14"/>
      <c r="FI161" s="14"/>
      <c r="FJ161" s="14"/>
      <c r="FK161" s="14"/>
      <c r="FL161" s="14"/>
      <c r="FM161" s="14"/>
      <c r="FN161" s="14"/>
      <c r="FO161" s="14"/>
      <c r="FP161" s="14"/>
      <c r="FQ161" s="14"/>
      <c r="FR161" s="14"/>
      <c r="FS161" s="14"/>
      <c r="FT161" s="14"/>
      <c r="FU161" s="14"/>
      <c r="FV161" s="14"/>
      <c r="FW161" s="14"/>
      <c r="FX161" s="14"/>
      <c r="FY161" s="14"/>
      <c r="FZ161" s="14"/>
      <c r="GA161" s="14"/>
    </row>
    <row r="162" spans="120:183" ht="13.5">
      <c r="DP162" s="14"/>
      <c r="DQ162" s="14"/>
      <c r="DR162" s="14"/>
      <c r="DS162" s="14"/>
      <c r="DT162" s="14"/>
      <c r="DU162" s="14"/>
      <c r="DV162" s="14"/>
      <c r="DW162" s="14"/>
      <c r="DX162" s="14"/>
      <c r="DY162" s="14"/>
      <c r="DZ162" s="14"/>
      <c r="EA162" s="14"/>
      <c r="EB162" s="14"/>
      <c r="EC162" s="14"/>
      <c r="ED162" s="14"/>
      <c r="EE162" s="14"/>
      <c r="EF162" s="14"/>
      <c r="EG162" s="14"/>
      <c r="EH162" s="14"/>
      <c r="EI162" s="14"/>
      <c r="EJ162" s="14"/>
      <c r="EK162" s="14"/>
      <c r="EL162" s="14"/>
      <c r="EM162" s="14"/>
      <c r="EN162" s="14"/>
      <c r="EO162" s="14"/>
      <c r="EP162" s="14"/>
      <c r="EQ162" s="14"/>
      <c r="ER162" s="14"/>
      <c r="ES162" s="14"/>
      <c r="ET162" s="14"/>
      <c r="EU162" s="14"/>
      <c r="EV162" s="14"/>
      <c r="EW162" s="14"/>
      <c r="EX162" s="14"/>
      <c r="EY162" s="14"/>
      <c r="EZ162" s="14"/>
      <c r="FA162" s="14"/>
      <c r="FB162" s="14"/>
      <c r="FC162" s="14"/>
      <c r="FD162" s="14"/>
      <c r="FE162" s="14"/>
      <c r="FF162" s="14"/>
      <c r="FG162" s="14"/>
      <c r="FH162" s="14"/>
      <c r="FI162" s="14"/>
      <c r="FJ162" s="14"/>
      <c r="FK162" s="14"/>
      <c r="FL162" s="14"/>
      <c r="FM162" s="14"/>
      <c r="FN162" s="14"/>
      <c r="FO162" s="14"/>
      <c r="FP162" s="14"/>
      <c r="FQ162" s="14"/>
      <c r="FR162" s="14"/>
      <c r="FS162" s="14"/>
      <c r="FT162" s="14"/>
      <c r="FU162" s="14"/>
      <c r="FV162" s="14"/>
      <c r="FW162" s="14"/>
      <c r="FX162" s="14"/>
      <c r="FY162" s="14"/>
      <c r="FZ162" s="14"/>
      <c r="GA162" s="14"/>
    </row>
    <row r="163" spans="120:183" ht="13.5">
      <c r="DP163" s="14"/>
      <c r="DQ163" s="14"/>
      <c r="DR163" s="14"/>
      <c r="DS163" s="14"/>
      <c r="DT163" s="14"/>
      <c r="DU163" s="14"/>
      <c r="DV163" s="14"/>
      <c r="DW163" s="14"/>
      <c r="DX163" s="14"/>
      <c r="DY163" s="14"/>
      <c r="DZ163" s="14"/>
      <c r="EA163" s="14"/>
      <c r="EB163" s="14"/>
      <c r="EC163" s="14"/>
      <c r="ED163" s="14"/>
      <c r="EE163" s="14"/>
      <c r="EF163" s="14"/>
      <c r="EG163" s="14"/>
      <c r="EH163" s="14"/>
      <c r="EI163" s="14"/>
      <c r="EJ163" s="14"/>
      <c r="EK163" s="14"/>
      <c r="EL163" s="14"/>
      <c r="EM163" s="14"/>
      <c r="EN163" s="14"/>
      <c r="EO163" s="14"/>
      <c r="EP163" s="14"/>
      <c r="EQ163" s="14"/>
      <c r="ER163" s="14"/>
      <c r="ES163" s="14"/>
      <c r="ET163" s="14"/>
      <c r="EU163" s="14"/>
      <c r="EV163" s="14"/>
      <c r="EW163" s="14"/>
      <c r="EX163" s="14"/>
      <c r="EY163" s="14"/>
      <c r="EZ163" s="14"/>
      <c r="FA163" s="14"/>
      <c r="FB163" s="14"/>
      <c r="FC163" s="14"/>
      <c r="FD163" s="14"/>
      <c r="FE163" s="14"/>
      <c r="FF163" s="14"/>
      <c r="FG163" s="14"/>
      <c r="FH163" s="14"/>
      <c r="FI163" s="14"/>
      <c r="FJ163" s="14"/>
      <c r="FK163" s="14"/>
      <c r="FL163" s="14"/>
      <c r="FM163" s="14"/>
      <c r="FN163" s="14"/>
      <c r="FO163" s="14"/>
      <c r="FP163" s="14"/>
      <c r="FQ163" s="14"/>
      <c r="FR163" s="14"/>
      <c r="FS163" s="14"/>
      <c r="FT163" s="14"/>
      <c r="FU163" s="14"/>
      <c r="FV163" s="14"/>
      <c r="FW163" s="14"/>
      <c r="FX163" s="14"/>
      <c r="FY163" s="14"/>
      <c r="FZ163" s="14"/>
      <c r="GA163" s="14"/>
    </row>
    <row r="164" spans="3:183" ht="13.5">
      <c r="C164" s="91"/>
      <c r="D164" s="91"/>
      <c r="E164" s="91"/>
      <c r="F164" s="91"/>
      <c r="G164" s="91"/>
      <c r="DP164" s="14"/>
      <c r="DQ164" s="14"/>
      <c r="DR164" s="14"/>
      <c r="DS164" s="14"/>
      <c r="DT164" s="14"/>
      <c r="DU164" s="14"/>
      <c r="DV164" s="14"/>
      <c r="DW164" s="14"/>
      <c r="DX164" s="14"/>
      <c r="DY164" s="14"/>
      <c r="DZ164" s="14"/>
      <c r="EA164" s="14"/>
      <c r="EB164" s="14"/>
      <c r="EC164" s="14"/>
      <c r="ED164" s="14"/>
      <c r="EE164" s="14"/>
      <c r="EF164" s="14"/>
      <c r="EG164" s="14"/>
      <c r="EH164" s="14"/>
      <c r="EI164" s="14"/>
      <c r="EJ164" s="14"/>
      <c r="EK164" s="14"/>
      <c r="EL164" s="14"/>
      <c r="EM164" s="14"/>
      <c r="EN164" s="14"/>
      <c r="EO164" s="14"/>
      <c r="EP164" s="14"/>
      <c r="EQ164" s="14"/>
      <c r="ER164" s="14"/>
      <c r="ES164" s="14"/>
      <c r="ET164" s="14"/>
      <c r="EU164" s="14"/>
      <c r="EV164" s="14"/>
      <c r="EW164" s="14"/>
      <c r="EX164" s="14"/>
      <c r="EY164" s="14"/>
      <c r="EZ164" s="14"/>
      <c r="FA164" s="14"/>
      <c r="FB164" s="14"/>
      <c r="FC164" s="14"/>
      <c r="FD164" s="14"/>
      <c r="FE164" s="14"/>
      <c r="FF164" s="14"/>
      <c r="FG164" s="14"/>
      <c r="FH164" s="14"/>
      <c r="FI164" s="14"/>
      <c r="FJ164" s="14"/>
      <c r="FK164" s="14"/>
      <c r="FL164" s="14"/>
      <c r="FM164" s="14"/>
      <c r="FN164" s="14"/>
      <c r="FO164" s="14"/>
      <c r="FP164" s="14"/>
      <c r="FQ164" s="14"/>
      <c r="FR164" s="14"/>
      <c r="FS164" s="14"/>
      <c r="FT164" s="14"/>
      <c r="FU164" s="14"/>
      <c r="FV164" s="14"/>
      <c r="FW164" s="14"/>
      <c r="FX164" s="14"/>
      <c r="FY164" s="14"/>
      <c r="FZ164" s="14"/>
      <c r="GA164" s="14"/>
    </row>
    <row r="165" spans="3:183" ht="13.5" customHeight="1">
      <c r="C165" s="91"/>
      <c r="D165" s="91"/>
      <c r="E165" s="91"/>
      <c r="F165" s="91"/>
      <c r="G165" s="63"/>
      <c r="DP165" s="14"/>
      <c r="DQ165" s="14"/>
      <c r="DR165" s="14"/>
      <c r="DS165" s="14"/>
      <c r="DT165" s="14"/>
      <c r="DU165" s="14"/>
      <c r="DV165" s="14"/>
      <c r="DW165" s="14"/>
      <c r="DX165" s="14"/>
      <c r="DY165" s="14"/>
      <c r="DZ165" s="14"/>
      <c r="EA165" s="14"/>
      <c r="EB165" s="14"/>
      <c r="EC165" s="14"/>
      <c r="ED165" s="14"/>
      <c r="EE165" s="14"/>
      <c r="EF165" s="14"/>
      <c r="EG165" s="14"/>
      <c r="EH165" s="14"/>
      <c r="EI165" s="14"/>
      <c r="EJ165" s="14"/>
      <c r="EK165" s="14"/>
      <c r="EL165" s="14"/>
      <c r="EM165" s="14"/>
      <c r="EN165" s="14"/>
      <c r="EO165" s="14"/>
      <c r="EP165" s="14"/>
      <c r="EQ165" s="14"/>
      <c r="ER165" s="14"/>
      <c r="ES165" s="14"/>
      <c r="ET165" s="14"/>
      <c r="EU165" s="14"/>
      <c r="EV165" s="14"/>
      <c r="EW165" s="14"/>
      <c r="EX165" s="14"/>
      <c r="EY165" s="14"/>
      <c r="EZ165" s="14"/>
      <c r="FA165" s="14"/>
      <c r="FB165" s="14"/>
      <c r="FC165" s="14"/>
      <c r="FD165" s="14"/>
      <c r="FE165" s="14"/>
      <c r="FF165" s="14"/>
      <c r="FG165" s="14"/>
      <c r="FH165" s="14"/>
      <c r="FI165" s="14"/>
      <c r="FJ165" s="14"/>
      <c r="FK165" s="14"/>
      <c r="FL165" s="14"/>
      <c r="FM165" s="14"/>
      <c r="FN165" s="14"/>
      <c r="FO165" s="14"/>
      <c r="FP165" s="14"/>
      <c r="FQ165" s="14"/>
      <c r="FR165" s="14"/>
      <c r="FS165" s="14"/>
      <c r="FT165" s="14"/>
      <c r="FU165" s="14"/>
      <c r="FV165" s="14"/>
      <c r="FW165" s="14"/>
      <c r="FX165" s="14"/>
      <c r="FY165" s="14"/>
      <c r="FZ165" s="14"/>
      <c r="GA165" s="14"/>
    </row>
    <row r="166" spans="120:183" ht="13.5">
      <c r="DP166" s="14"/>
      <c r="DQ166" s="14"/>
      <c r="DR166" s="14"/>
      <c r="DS166" s="14"/>
      <c r="DT166" s="14"/>
      <c r="DU166" s="14"/>
      <c r="DV166" s="14"/>
      <c r="DW166" s="14"/>
      <c r="DX166" s="14"/>
      <c r="DY166" s="14"/>
      <c r="DZ166" s="14"/>
      <c r="EA166" s="14"/>
      <c r="EB166" s="14"/>
      <c r="EC166" s="14"/>
      <c r="ED166" s="14"/>
      <c r="EE166" s="14"/>
      <c r="EF166" s="14"/>
      <c r="EG166" s="14"/>
      <c r="EH166" s="14"/>
      <c r="EI166" s="14"/>
      <c r="EJ166" s="14"/>
      <c r="EK166" s="14"/>
      <c r="EL166" s="14"/>
      <c r="EM166" s="14"/>
      <c r="EN166" s="14"/>
      <c r="EO166" s="14"/>
      <c r="EP166" s="14"/>
      <c r="EQ166" s="14"/>
      <c r="ER166" s="14"/>
      <c r="ES166" s="14"/>
      <c r="ET166" s="14"/>
      <c r="EU166" s="14"/>
      <c r="EV166" s="14"/>
      <c r="EW166" s="14"/>
      <c r="EX166" s="14"/>
      <c r="EY166" s="14"/>
      <c r="EZ166" s="14"/>
      <c r="FA166" s="14"/>
      <c r="FB166" s="14"/>
      <c r="FC166" s="14"/>
      <c r="FD166" s="14"/>
      <c r="FE166" s="14"/>
      <c r="FF166" s="14"/>
      <c r="FG166" s="14"/>
      <c r="FH166" s="14"/>
      <c r="FI166" s="14"/>
      <c r="FJ166" s="14"/>
      <c r="FK166" s="14"/>
      <c r="FL166" s="14"/>
      <c r="FM166" s="14"/>
      <c r="FN166" s="14"/>
      <c r="FO166" s="14"/>
      <c r="FP166" s="14"/>
      <c r="FQ166" s="14"/>
      <c r="FR166" s="14"/>
      <c r="FS166" s="14"/>
      <c r="FT166" s="14"/>
      <c r="FU166" s="14"/>
      <c r="FV166" s="14"/>
      <c r="FW166" s="14"/>
      <c r="FX166" s="14"/>
      <c r="FY166" s="14"/>
      <c r="FZ166" s="14"/>
      <c r="GA166" s="14"/>
    </row>
    <row r="167" spans="120:183" ht="13.5">
      <c r="DP167" s="14"/>
      <c r="DQ167" s="14"/>
      <c r="DR167" s="14"/>
      <c r="DS167" s="14"/>
      <c r="DT167" s="14"/>
      <c r="DU167" s="14"/>
      <c r="DV167" s="14"/>
      <c r="DW167" s="14"/>
      <c r="DX167" s="14"/>
      <c r="DY167" s="14"/>
      <c r="DZ167" s="14"/>
      <c r="EA167" s="14"/>
      <c r="EB167" s="14"/>
      <c r="EC167" s="14"/>
      <c r="ED167" s="14"/>
      <c r="EE167" s="14"/>
      <c r="EF167" s="14"/>
      <c r="EG167" s="14"/>
      <c r="EH167" s="14"/>
      <c r="EI167" s="14"/>
      <c r="EJ167" s="14"/>
      <c r="EK167" s="14"/>
      <c r="EL167" s="14"/>
      <c r="EM167" s="14"/>
      <c r="EN167" s="14"/>
      <c r="EO167" s="14"/>
      <c r="EP167" s="14"/>
      <c r="EQ167" s="14"/>
      <c r="ER167" s="14"/>
      <c r="ES167" s="14"/>
      <c r="ET167" s="14"/>
      <c r="EU167" s="14"/>
      <c r="EV167" s="14"/>
      <c r="EW167" s="14"/>
      <c r="EX167" s="14"/>
      <c r="EY167" s="14"/>
      <c r="EZ167" s="14"/>
      <c r="FA167" s="14"/>
      <c r="FB167" s="14"/>
      <c r="FC167" s="14"/>
      <c r="FD167" s="14"/>
      <c r="FE167" s="14"/>
      <c r="FF167" s="14"/>
      <c r="FG167" s="14"/>
      <c r="FH167" s="14"/>
      <c r="FI167" s="14"/>
      <c r="FJ167" s="14"/>
      <c r="FK167" s="14"/>
      <c r="FL167" s="14"/>
      <c r="FM167" s="14"/>
      <c r="FN167" s="14"/>
      <c r="FO167" s="14"/>
      <c r="FP167" s="14"/>
      <c r="FQ167" s="14"/>
      <c r="FR167" s="14"/>
      <c r="FS167" s="14"/>
      <c r="FT167" s="14"/>
      <c r="FU167" s="14"/>
      <c r="FV167" s="14"/>
      <c r="FW167" s="14"/>
      <c r="FX167" s="14"/>
      <c r="FY167" s="14"/>
      <c r="FZ167" s="14"/>
      <c r="GA167" s="14"/>
    </row>
    <row r="168" spans="120:183" ht="13.5">
      <c r="DP168" s="14"/>
      <c r="DQ168" s="14"/>
      <c r="DR168" s="14"/>
      <c r="DS168" s="14"/>
      <c r="DT168" s="14"/>
      <c r="DU168" s="14"/>
      <c r="DV168" s="14"/>
      <c r="DW168" s="14"/>
      <c r="DX168" s="14"/>
      <c r="DY168" s="14"/>
      <c r="DZ168" s="14"/>
      <c r="EA168" s="14"/>
      <c r="EB168" s="14"/>
      <c r="EC168" s="14"/>
      <c r="ED168" s="14"/>
      <c r="EE168" s="14"/>
      <c r="EF168" s="14"/>
      <c r="EG168" s="14"/>
      <c r="EH168" s="14"/>
      <c r="EI168" s="14"/>
      <c r="EJ168" s="14"/>
      <c r="EK168" s="14"/>
      <c r="EL168" s="14"/>
      <c r="EM168" s="14"/>
      <c r="EN168" s="14"/>
      <c r="EO168" s="14"/>
      <c r="EP168" s="14"/>
      <c r="EQ168" s="14"/>
      <c r="ER168" s="14"/>
      <c r="ES168" s="14"/>
      <c r="ET168" s="14"/>
      <c r="EU168" s="14"/>
      <c r="EV168" s="14"/>
      <c r="EW168" s="14"/>
      <c r="EX168" s="14"/>
      <c r="EY168" s="14"/>
      <c r="EZ168" s="14"/>
      <c r="FA168" s="14"/>
      <c r="FB168" s="14"/>
      <c r="FC168" s="14"/>
      <c r="FD168" s="14"/>
      <c r="FE168" s="14"/>
      <c r="FF168" s="14"/>
      <c r="FG168" s="14"/>
      <c r="FH168" s="14"/>
      <c r="FI168" s="14"/>
      <c r="FJ168" s="14"/>
      <c r="FK168" s="14"/>
      <c r="FL168" s="14"/>
      <c r="FM168" s="14"/>
      <c r="FN168" s="14"/>
      <c r="FO168" s="14"/>
      <c r="FP168" s="14"/>
      <c r="FQ168" s="14"/>
      <c r="FR168" s="14"/>
      <c r="FS168" s="14"/>
      <c r="FT168" s="14"/>
      <c r="FU168" s="14"/>
      <c r="FV168" s="14"/>
      <c r="FW168" s="14"/>
      <c r="FX168" s="14"/>
      <c r="FY168" s="14"/>
      <c r="FZ168" s="14"/>
      <c r="GA168" s="14"/>
    </row>
    <row r="169" spans="120:183" ht="13.5">
      <c r="DP169" s="14"/>
      <c r="DQ169" s="14"/>
      <c r="DR169" s="14"/>
      <c r="DS169" s="14"/>
      <c r="DT169" s="14"/>
      <c r="DU169" s="14"/>
      <c r="DV169" s="14"/>
      <c r="DW169" s="14"/>
      <c r="DX169" s="14"/>
      <c r="DY169" s="14"/>
      <c r="DZ169" s="14"/>
      <c r="EA169" s="14"/>
      <c r="EB169" s="14"/>
      <c r="EC169" s="14"/>
      <c r="ED169" s="14"/>
      <c r="EE169" s="14"/>
      <c r="EF169" s="14"/>
      <c r="EG169" s="14"/>
      <c r="EH169" s="14"/>
      <c r="EI169" s="14"/>
      <c r="EJ169" s="14"/>
      <c r="EK169" s="14"/>
      <c r="EL169" s="14"/>
      <c r="EM169" s="14"/>
      <c r="EN169" s="14"/>
      <c r="EO169" s="14"/>
      <c r="EP169" s="14"/>
      <c r="EQ169" s="14"/>
      <c r="ER169" s="14"/>
      <c r="ES169" s="14"/>
      <c r="ET169" s="14"/>
      <c r="EU169" s="14"/>
      <c r="EV169" s="14"/>
      <c r="EW169" s="14"/>
      <c r="EX169" s="14"/>
      <c r="EY169" s="14"/>
      <c r="EZ169" s="14"/>
      <c r="FA169" s="14"/>
      <c r="FB169" s="14"/>
      <c r="FC169" s="14"/>
      <c r="FD169" s="14"/>
      <c r="FE169" s="14"/>
      <c r="FF169" s="14"/>
      <c r="FG169" s="14"/>
      <c r="FH169" s="14"/>
      <c r="FI169" s="14"/>
      <c r="FJ169" s="14"/>
      <c r="FK169" s="14"/>
      <c r="FL169" s="14"/>
      <c r="FM169" s="14"/>
      <c r="FN169" s="14"/>
      <c r="FO169" s="14"/>
      <c r="FP169" s="14"/>
      <c r="FQ169" s="14"/>
      <c r="FR169" s="14"/>
      <c r="FS169" s="14"/>
      <c r="FT169" s="14"/>
      <c r="FU169" s="14"/>
      <c r="FV169" s="14"/>
      <c r="FW169" s="14"/>
      <c r="FX169" s="14"/>
      <c r="FY169" s="14"/>
      <c r="FZ169" s="14"/>
      <c r="GA169" s="14"/>
    </row>
    <row r="170" spans="120:183" ht="13.5">
      <c r="DP170" s="14"/>
      <c r="DQ170" s="14"/>
      <c r="DR170" s="14"/>
      <c r="DS170" s="14"/>
      <c r="DT170" s="14"/>
      <c r="DU170" s="14"/>
      <c r="DV170" s="14"/>
      <c r="DW170" s="14"/>
      <c r="DX170" s="14"/>
      <c r="DY170" s="14"/>
      <c r="DZ170" s="14"/>
      <c r="EA170" s="14"/>
      <c r="EB170" s="14"/>
      <c r="EC170" s="14"/>
      <c r="ED170" s="14"/>
      <c r="EE170" s="14"/>
      <c r="EF170" s="14"/>
      <c r="EG170" s="14"/>
      <c r="EH170" s="14"/>
      <c r="EI170" s="14"/>
      <c r="EJ170" s="14"/>
      <c r="EK170" s="14"/>
      <c r="EL170" s="14"/>
      <c r="EM170" s="14"/>
      <c r="EN170" s="14"/>
      <c r="EO170" s="14"/>
      <c r="EP170" s="14"/>
      <c r="EQ170" s="14"/>
      <c r="ER170" s="14"/>
      <c r="ES170" s="14"/>
      <c r="ET170" s="14"/>
      <c r="EU170" s="14"/>
      <c r="EV170" s="14"/>
      <c r="EW170" s="14"/>
      <c r="EX170" s="14"/>
      <c r="EY170" s="14"/>
      <c r="EZ170" s="14"/>
      <c r="FA170" s="14"/>
      <c r="FB170" s="14"/>
      <c r="FC170" s="14"/>
      <c r="FD170" s="14"/>
      <c r="FE170" s="14"/>
      <c r="FF170" s="14"/>
      <c r="FG170" s="14"/>
      <c r="FH170" s="14"/>
      <c r="FI170" s="14"/>
      <c r="FJ170" s="14"/>
      <c r="FK170" s="14"/>
      <c r="FL170" s="14"/>
      <c r="FM170" s="14"/>
      <c r="FN170" s="14"/>
      <c r="FO170" s="14"/>
      <c r="FP170" s="14"/>
      <c r="FQ170" s="14"/>
      <c r="FR170" s="14"/>
      <c r="FS170" s="14"/>
      <c r="FT170" s="14"/>
      <c r="FU170" s="14"/>
      <c r="FV170" s="14"/>
      <c r="FW170" s="14"/>
      <c r="FX170" s="14"/>
      <c r="FY170" s="14"/>
      <c r="FZ170" s="14"/>
      <c r="GA170" s="14"/>
    </row>
  </sheetData>
  <sheetProtection selectLockedCells="1" selectUnlockedCells="1"/>
  <autoFilter ref="A2:P158"/>
  <mergeCells count="2">
    <mergeCell ref="C164:G164"/>
    <mergeCell ref="C165:F165"/>
  </mergeCells>
  <hyperlinks>
    <hyperlink ref="E113" r:id="rId1" display="Gutemberg.ribeiro@ifpr.edu.br"/>
  </hyperlinks>
  <printOptions/>
  <pageMargins left="0.3937007874015748" right="0.3937007874015748" top="0.3937007874015748" bottom="0.3937007874015748" header="0.3937007874015748" footer="0.3937007874015748"/>
  <pageSetup fitToHeight="0" fitToWidth="1" orientation="landscape" paperSize="9" scale="2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8"/>
  <sheetViews>
    <sheetView zoomScalePageLayoutView="0" workbookViewId="0" topLeftCell="A1">
      <selection activeCell="H8" sqref="H8"/>
    </sheetView>
  </sheetViews>
  <sheetFormatPr defaultColWidth="9.140625" defaultRowHeight="12.75"/>
  <cols>
    <col min="1" max="16" width="15.7109375" style="0" customWidth="1"/>
  </cols>
  <sheetData>
    <row r="1" spans="1:16" ht="37.5" customHeight="1">
      <c r="A1" s="92"/>
      <c r="B1" s="92"/>
      <c r="C1" s="92"/>
      <c r="D1" s="93"/>
      <c r="E1" s="92"/>
      <c r="F1" s="92"/>
      <c r="G1" s="92"/>
      <c r="H1" s="161" t="s">
        <v>555</v>
      </c>
      <c r="I1" s="92"/>
      <c r="J1" s="92"/>
      <c r="K1" s="92"/>
      <c r="L1" s="92"/>
      <c r="M1" s="92"/>
      <c r="N1" s="92"/>
      <c r="O1" s="92"/>
      <c r="P1" s="92"/>
    </row>
    <row r="2" spans="1:16" ht="25.5">
      <c r="A2" s="162" t="s">
        <v>556</v>
      </c>
      <c r="B2" s="163" t="s">
        <v>1</v>
      </c>
      <c r="C2" s="164" t="s">
        <v>2</v>
      </c>
      <c r="D2" s="163" t="s">
        <v>557</v>
      </c>
      <c r="E2" s="163" t="s">
        <v>3</v>
      </c>
      <c r="F2" s="164" t="s">
        <v>4</v>
      </c>
      <c r="G2" s="163" t="s">
        <v>5</v>
      </c>
      <c r="H2" s="164" t="s">
        <v>6</v>
      </c>
      <c r="I2" s="165" t="s">
        <v>7</v>
      </c>
      <c r="J2" s="165" t="s">
        <v>8</v>
      </c>
      <c r="K2" s="165" t="s">
        <v>9</v>
      </c>
      <c r="L2" s="165" t="s">
        <v>10</v>
      </c>
      <c r="M2" s="165" t="s">
        <v>11</v>
      </c>
      <c r="N2" s="166" t="s">
        <v>549</v>
      </c>
      <c r="O2" s="165" t="s">
        <v>550</v>
      </c>
      <c r="P2" s="165" t="s">
        <v>551</v>
      </c>
    </row>
    <row r="3" spans="1:16" ht="63">
      <c r="A3" s="94" t="s">
        <v>21</v>
      </c>
      <c r="B3" s="95">
        <v>47620</v>
      </c>
      <c r="C3" s="141" t="s">
        <v>558</v>
      </c>
      <c r="D3" s="97" t="s">
        <v>559</v>
      </c>
      <c r="E3" s="95" t="s">
        <v>560</v>
      </c>
      <c r="F3" s="142" t="s">
        <v>28</v>
      </c>
      <c r="G3" s="99" t="s">
        <v>14</v>
      </c>
      <c r="H3" s="132" t="s">
        <v>561</v>
      </c>
      <c r="I3" s="101">
        <v>454903.5</v>
      </c>
      <c r="J3" s="101">
        <v>0</v>
      </c>
      <c r="K3" s="101">
        <v>195096.5</v>
      </c>
      <c r="L3" s="101">
        <v>650000</v>
      </c>
      <c r="M3" s="101">
        <v>650000</v>
      </c>
      <c r="N3" s="95">
        <v>0</v>
      </c>
      <c r="O3" s="102">
        <v>650000</v>
      </c>
      <c r="P3" s="103">
        <v>0</v>
      </c>
    </row>
    <row r="4" spans="1:16" ht="81">
      <c r="A4" s="104" t="s">
        <v>22</v>
      </c>
      <c r="B4" s="105">
        <v>47364</v>
      </c>
      <c r="C4" s="147" t="s">
        <v>562</v>
      </c>
      <c r="D4" s="105" t="s">
        <v>563</v>
      </c>
      <c r="E4" s="105" t="s">
        <v>564</v>
      </c>
      <c r="F4" s="143" t="s">
        <v>28</v>
      </c>
      <c r="G4" s="107" t="s">
        <v>14</v>
      </c>
      <c r="H4" s="133" t="s">
        <v>565</v>
      </c>
      <c r="I4" s="108">
        <v>255830.96</v>
      </c>
      <c r="J4" s="108">
        <v>0</v>
      </c>
      <c r="K4" s="108">
        <v>494169.04</v>
      </c>
      <c r="L4" s="108">
        <v>750000</v>
      </c>
      <c r="M4" s="108">
        <v>750000</v>
      </c>
      <c r="N4" s="95">
        <v>0</v>
      </c>
      <c r="O4" s="102">
        <v>750000</v>
      </c>
      <c r="P4" s="103">
        <v>0</v>
      </c>
    </row>
    <row r="5" spans="1:16" ht="45">
      <c r="A5" s="94" t="s">
        <v>23</v>
      </c>
      <c r="B5" s="95">
        <v>48417</v>
      </c>
      <c r="C5" s="141" t="s">
        <v>566</v>
      </c>
      <c r="D5" s="95" t="s">
        <v>567</v>
      </c>
      <c r="E5" s="95" t="s">
        <v>568</v>
      </c>
      <c r="F5" s="142" t="s">
        <v>509</v>
      </c>
      <c r="G5" s="98" t="s">
        <v>14</v>
      </c>
      <c r="H5" s="134" t="s">
        <v>569</v>
      </c>
      <c r="I5" s="101"/>
      <c r="J5" s="101">
        <v>57200</v>
      </c>
      <c r="K5" s="101"/>
      <c r="L5" s="109">
        <v>57200</v>
      </c>
      <c r="M5" s="101">
        <v>57200</v>
      </c>
      <c r="N5" s="95">
        <v>13</v>
      </c>
      <c r="O5" s="102">
        <v>57200</v>
      </c>
      <c r="P5" s="103">
        <v>0</v>
      </c>
    </row>
    <row r="6" spans="1:16" ht="54">
      <c r="A6" s="110" t="s">
        <v>24</v>
      </c>
      <c r="B6" s="111">
        <v>47661</v>
      </c>
      <c r="C6" s="148" t="s">
        <v>570</v>
      </c>
      <c r="D6" s="111" t="s">
        <v>571</v>
      </c>
      <c r="E6" s="111" t="s">
        <v>572</v>
      </c>
      <c r="F6" s="144" t="s">
        <v>28</v>
      </c>
      <c r="G6" s="112" t="s">
        <v>14</v>
      </c>
      <c r="H6" s="135" t="s">
        <v>573</v>
      </c>
      <c r="I6" s="113">
        <v>69364.32</v>
      </c>
      <c r="J6" s="113">
        <v>79200</v>
      </c>
      <c r="K6" s="113">
        <v>101435.68</v>
      </c>
      <c r="L6" s="113">
        <v>250000</v>
      </c>
      <c r="M6" s="113">
        <v>250000</v>
      </c>
      <c r="N6" s="100">
        <v>3</v>
      </c>
      <c r="O6" s="102">
        <v>250000</v>
      </c>
      <c r="P6" s="103">
        <v>0</v>
      </c>
    </row>
    <row r="7" spans="1:16" ht="81">
      <c r="A7" s="94" t="s">
        <v>25</v>
      </c>
      <c r="B7" s="114">
        <v>47786</v>
      </c>
      <c r="C7" s="149" t="s">
        <v>574</v>
      </c>
      <c r="D7" s="114" t="s">
        <v>575</v>
      </c>
      <c r="E7" s="115" t="s">
        <v>576</v>
      </c>
      <c r="F7" s="145" t="s">
        <v>82</v>
      </c>
      <c r="G7" s="116" t="s">
        <v>73</v>
      </c>
      <c r="H7" s="136" t="s">
        <v>577</v>
      </c>
      <c r="I7" s="101">
        <v>33220</v>
      </c>
      <c r="J7" s="101">
        <v>27000</v>
      </c>
      <c r="K7" s="101">
        <v>37239</v>
      </c>
      <c r="L7" s="101">
        <v>97459</v>
      </c>
      <c r="M7" s="101">
        <v>97459</v>
      </c>
      <c r="N7" s="95">
        <v>1</v>
      </c>
      <c r="O7" s="102">
        <v>97459</v>
      </c>
      <c r="P7" s="103">
        <v>0</v>
      </c>
    </row>
    <row r="8" spans="1:16" ht="54">
      <c r="A8" s="94" t="s">
        <v>26</v>
      </c>
      <c r="B8" s="117">
        <v>47950</v>
      </c>
      <c r="C8" s="150" t="s">
        <v>566</v>
      </c>
      <c r="D8" s="117" t="s">
        <v>567</v>
      </c>
      <c r="E8" s="117" t="s">
        <v>578</v>
      </c>
      <c r="F8" s="145" t="s">
        <v>28</v>
      </c>
      <c r="G8" s="116" t="s">
        <v>64</v>
      </c>
      <c r="H8" s="137" t="s">
        <v>579</v>
      </c>
      <c r="I8" s="101">
        <v>95960</v>
      </c>
      <c r="J8" s="101">
        <v>84000</v>
      </c>
      <c r="K8" s="101">
        <v>68440</v>
      </c>
      <c r="L8" s="101">
        <v>248400</v>
      </c>
      <c r="M8" s="101">
        <v>248400</v>
      </c>
      <c r="N8" s="95">
        <v>10</v>
      </c>
      <c r="O8" s="102">
        <v>248400</v>
      </c>
      <c r="P8" s="103">
        <v>0</v>
      </c>
    </row>
    <row r="9" spans="1:16" ht="117">
      <c r="A9" s="94" t="s">
        <v>27</v>
      </c>
      <c r="B9" s="118">
        <v>47841</v>
      </c>
      <c r="C9" s="151" t="s">
        <v>562</v>
      </c>
      <c r="D9" s="105" t="s">
        <v>563</v>
      </c>
      <c r="E9" s="119" t="s">
        <v>580</v>
      </c>
      <c r="F9" s="145" t="s">
        <v>581</v>
      </c>
      <c r="G9" s="116" t="s">
        <v>67</v>
      </c>
      <c r="H9" s="138" t="s">
        <v>582</v>
      </c>
      <c r="I9" s="101">
        <v>49972.6</v>
      </c>
      <c r="J9" s="101">
        <v>0</v>
      </c>
      <c r="K9" s="101">
        <v>0</v>
      </c>
      <c r="L9" s="101">
        <v>49972.6</v>
      </c>
      <c r="M9" s="101">
        <v>49972.6</v>
      </c>
      <c r="N9" s="95">
        <v>0</v>
      </c>
      <c r="O9" s="102">
        <v>49972.6</v>
      </c>
      <c r="P9" s="103">
        <v>0</v>
      </c>
    </row>
    <row r="10" spans="1:16" ht="63">
      <c r="A10" s="94" t="s">
        <v>83</v>
      </c>
      <c r="B10" s="118">
        <v>47835</v>
      </c>
      <c r="C10" s="151" t="s">
        <v>558</v>
      </c>
      <c r="D10" s="97" t="s">
        <v>559</v>
      </c>
      <c r="E10" s="119" t="s">
        <v>583</v>
      </c>
      <c r="F10" s="145" t="s">
        <v>581</v>
      </c>
      <c r="G10" s="116" t="s">
        <v>67</v>
      </c>
      <c r="H10" s="138" t="s">
        <v>584</v>
      </c>
      <c r="I10" s="101">
        <v>44670</v>
      </c>
      <c r="J10" s="101">
        <v>2500</v>
      </c>
      <c r="K10" s="101">
        <v>0</v>
      </c>
      <c r="L10" s="101">
        <v>47170</v>
      </c>
      <c r="M10" s="101">
        <v>47170</v>
      </c>
      <c r="N10" s="95">
        <v>1</v>
      </c>
      <c r="O10" s="102">
        <v>47170</v>
      </c>
      <c r="P10" s="103">
        <v>0</v>
      </c>
    </row>
    <row r="11" spans="1:16" ht="54">
      <c r="A11" s="94" t="s">
        <v>47</v>
      </c>
      <c r="B11" s="117">
        <v>47954</v>
      </c>
      <c r="C11" s="150" t="s">
        <v>585</v>
      </c>
      <c r="D11" s="117" t="s">
        <v>586</v>
      </c>
      <c r="E11" s="117" t="s">
        <v>587</v>
      </c>
      <c r="F11" s="145" t="s">
        <v>28</v>
      </c>
      <c r="G11" s="116" t="s">
        <v>14</v>
      </c>
      <c r="H11" s="137" t="s">
        <v>588</v>
      </c>
      <c r="I11" s="101">
        <v>96479.72</v>
      </c>
      <c r="J11" s="101"/>
      <c r="K11" s="101">
        <v>53520.28</v>
      </c>
      <c r="L11" s="101">
        <v>150000</v>
      </c>
      <c r="M11" s="101">
        <v>150000</v>
      </c>
      <c r="N11" s="95">
        <v>0</v>
      </c>
      <c r="O11" s="102">
        <v>150000</v>
      </c>
      <c r="P11" s="103">
        <v>0</v>
      </c>
    </row>
    <row r="12" spans="1:16" ht="108">
      <c r="A12" s="94" t="s">
        <v>51</v>
      </c>
      <c r="B12" s="120">
        <v>42142</v>
      </c>
      <c r="C12" s="141" t="s">
        <v>558</v>
      </c>
      <c r="D12" s="97" t="s">
        <v>559</v>
      </c>
      <c r="E12" s="95" t="s">
        <v>589</v>
      </c>
      <c r="F12" s="145" t="s">
        <v>590</v>
      </c>
      <c r="G12" s="116"/>
      <c r="H12" s="139" t="s">
        <v>591</v>
      </c>
      <c r="I12" s="101"/>
      <c r="J12" s="101">
        <v>2000</v>
      </c>
      <c r="K12" s="101"/>
      <c r="L12" s="101">
        <v>2000</v>
      </c>
      <c r="M12" s="101">
        <v>2000</v>
      </c>
      <c r="N12" s="95">
        <v>2</v>
      </c>
      <c r="O12" s="102">
        <v>2000</v>
      </c>
      <c r="P12" s="103">
        <v>0</v>
      </c>
    </row>
    <row r="13" spans="1:16" ht="72">
      <c r="A13" s="94" t="s">
        <v>65</v>
      </c>
      <c r="B13" s="95">
        <v>47999</v>
      </c>
      <c r="C13" s="141" t="s">
        <v>558</v>
      </c>
      <c r="D13" s="97" t="s">
        <v>559</v>
      </c>
      <c r="E13" s="95" t="s">
        <v>592</v>
      </c>
      <c r="F13" s="145" t="s">
        <v>104</v>
      </c>
      <c r="G13" s="116" t="s">
        <v>64</v>
      </c>
      <c r="H13" s="139" t="s">
        <v>593</v>
      </c>
      <c r="I13" s="101">
        <v>10260</v>
      </c>
      <c r="J13" s="101"/>
      <c r="K13" s="101"/>
      <c r="L13" s="101">
        <v>10260</v>
      </c>
      <c r="M13" s="101">
        <v>10260</v>
      </c>
      <c r="N13" s="95">
        <v>0</v>
      </c>
      <c r="O13" s="102">
        <v>10260</v>
      </c>
      <c r="P13" s="103">
        <v>0</v>
      </c>
    </row>
    <row r="14" spans="1:16" ht="72">
      <c r="A14" s="94" t="s">
        <v>69</v>
      </c>
      <c r="B14" s="95">
        <v>48004</v>
      </c>
      <c r="C14" s="141" t="s">
        <v>558</v>
      </c>
      <c r="D14" s="97" t="s">
        <v>559</v>
      </c>
      <c r="E14" s="95" t="s">
        <v>594</v>
      </c>
      <c r="F14" s="145" t="s">
        <v>104</v>
      </c>
      <c r="G14" s="116" t="s">
        <v>64</v>
      </c>
      <c r="H14" s="139" t="s">
        <v>593</v>
      </c>
      <c r="I14" s="101">
        <v>10260</v>
      </c>
      <c r="J14" s="101"/>
      <c r="K14" s="101"/>
      <c r="L14" s="101">
        <v>10260</v>
      </c>
      <c r="M14" s="101">
        <v>10260</v>
      </c>
      <c r="N14" s="95">
        <v>0</v>
      </c>
      <c r="O14" s="102">
        <v>10260</v>
      </c>
      <c r="P14" s="103">
        <v>0</v>
      </c>
    </row>
    <row r="15" spans="1:16" ht="117">
      <c r="A15" s="94" t="s">
        <v>71</v>
      </c>
      <c r="B15" s="95">
        <v>48012</v>
      </c>
      <c r="C15" s="141" t="s">
        <v>562</v>
      </c>
      <c r="D15" s="105" t="s">
        <v>563</v>
      </c>
      <c r="E15" s="95" t="s">
        <v>595</v>
      </c>
      <c r="F15" s="145" t="s">
        <v>104</v>
      </c>
      <c r="G15" s="116" t="s">
        <v>80</v>
      </c>
      <c r="H15" s="139" t="s">
        <v>596</v>
      </c>
      <c r="I15" s="101">
        <v>6380</v>
      </c>
      <c r="J15" s="101">
        <v>21000</v>
      </c>
      <c r="K15" s="101"/>
      <c r="L15" s="101">
        <v>27380</v>
      </c>
      <c r="M15" s="101">
        <v>27380</v>
      </c>
      <c r="N15" s="95">
        <v>1</v>
      </c>
      <c r="O15" s="102">
        <v>27380</v>
      </c>
      <c r="P15" s="103">
        <v>0</v>
      </c>
    </row>
    <row r="16" spans="1:16" ht="162">
      <c r="A16" s="94" t="s">
        <v>75</v>
      </c>
      <c r="B16" s="95">
        <v>48057</v>
      </c>
      <c r="C16" s="139" t="s">
        <v>558</v>
      </c>
      <c r="D16" s="97" t="s">
        <v>559</v>
      </c>
      <c r="E16" s="95" t="s">
        <v>597</v>
      </c>
      <c r="F16" s="142" t="s">
        <v>504</v>
      </c>
      <c r="G16" s="95" t="s">
        <v>140</v>
      </c>
      <c r="H16" s="139" t="s">
        <v>598</v>
      </c>
      <c r="I16" s="101">
        <v>80249</v>
      </c>
      <c r="J16" s="101">
        <v>26400</v>
      </c>
      <c r="K16" s="101">
        <v>37490</v>
      </c>
      <c r="L16" s="101">
        <v>144139</v>
      </c>
      <c r="M16" s="101">
        <v>144139</v>
      </c>
      <c r="N16" s="95">
        <v>1</v>
      </c>
      <c r="O16" s="102">
        <v>144139</v>
      </c>
      <c r="P16" s="103">
        <v>0</v>
      </c>
    </row>
    <row r="17" spans="1:16" ht="81">
      <c r="A17" s="94" t="s">
        <v>78</v>
      </c>
      <c r="B17" s="95">
        <v>48075</v>
      </c>
      <c r="C17" s="139" t="s">
        <v>599</v>
      </c>
      <c r="D17" s="95" t="s">
        <v>600</v>
      </c>
      <c r="E17" s="95" t="s">
        <v>601</v>
      </c>
      <c r="F17" s="142" t="s">
        <v>504</v>
      </c>
      <c r="G17" s="95" t="s">
        <v>140</v>
      </c>
      <c r="H17" s="139" t="s">
        <v>602</v>
      </c>
      <c r="I17" s="101">
        <v>11420</v>
      </c>
      <c r="J17" s="101">
        <v>9600</v>
      </c>
      <c r="K17" s="101">
        <v>2199</v>
      </c>
      <c r="L17" s="101">
        <v>23219</v>
      </c>
      <c r="M17" s="101">
        <v>23219</v>
      </c>
      <c r="N17" s="95">
        <v>1</v>
      </c>
      <c r="O17" s="102">
        <v>23219</v>
      </c>
      <c r="P17" s="103">
        <v>0</v>
      </c>
    </row>
    <row r="18" spans="1:16" ht="99">
      <c r="A18" s="94" t="s">
        <v>56</v>
      </c>
      <c r="B18" s="95">
        <v>48034</v>
      </c>
      <c r="C18" s="139" t="s">
        <v>599</v>
      </c>
      <c r="D18" s="95" t="s">
        <v>600</v>
      </c>
      <c r="E18" s="95" t="s">
        <v>603</v>
      </c>
      <c r="F18" s="142" t="s">
        <v>504</v>
      </c>
      <c r="G18" s="95" t="s">
        <v>140</v>
      </c>
      <c r="H18" s="139" t="s">
        <v>604</v>
      </c>
      <c r="I18" s="101">
        <v>6220</v>
      </c>
      <c r="J18" s="101">
        <v>36000</v>
      </c>
      <c r="K18" s="101">
        <v>8000</v>
      </c>
      <c r="L18" s="101">
        <v>50220</v>
      </c>
      <c r="M18" s="101">
        <v>50220</v>
      </c>
      <c r="N18" s="95">
        <v>2</v>
      </c>
      <c r="O18" s="102">
        <v>50220</v>
      </c>
      <c r="P18" s="103">
        <v>0</v>
      </c>
    </row>
    <row r="19" spans="1:16" ht="63">
      <c r="A19" s="94" t="s">
        <v>60</v>
      </c>
      <c r="B19" s="95">
        <v>48043</v>
      </c>
      <c r="C19" s="139" t="s">
        <v>605</v>
      </c>
      <c r="D19" s="95" t="s">
        <v>606</v>
      </c>
      <c r="E19" s="95" t="s">
        <v>607</v>
      </c>
      <c r="F19" s="142" t="s">
        <v>139</v>
      </c>
      <c r="G19" s="95" t="s">
        <v>141</v>
      </c>
      <c r="H19" s="139" t="s">
        <v>608</v>
      </c>
      <c r="I19" s="101">
        <v>45310</v>
      </c>
      <c r="J19" s="101"/>
      <c r="K19" s="101"/>
      <c r="L19" s="101">
        <v>45310</v>
      </c>
      <c r="M19" s="101">
        <v>45310</v>
      </c>
      <c r="N19" s="95">
        <v>0</v>
      </c>
      <c r="O19" s="102">
        <v>45310</v>
      </c>
      <c r="P19" s="103">
        <v>0</v>
      </c>
    </row>
    <row r="20" spans="1:16" ht="63">
      <c r="A20" s="94" t="s">
        <v>87</v>
      </c>
      <c r="B20" s="95">
        <v>48044</v>
      </c>
      <c r="C20" s="139" t="s">
        <v>605</v>
      </c>
      <c r="D20" s="95" t="s">
        <v>606</v>
      </c>
      <c r="E20" s="95" t="s">
        <v>609</v>
      </c>
      <c r="F20" s="142" t="s">
        <v>139</v>
      </c>
      <c r="G20" s="95" t="s">
        <v>141</v>
      </c>
      <c r="H20" s="139" t="s">
        <v>610</v>
      </c>
      <c r="I20" s="101">
        <v>100600</v>
      </c>
      <c r="J20" s="101"/>
      <c r="K20" s="101">
        <v>37500</v>
      </c>
      <c r="L20" s="101">
        <v>138100</v>
      </c>
      <c r="M20" s="101">
        <v>138100</v>
      </c>
      <c r="N20" s="95">
        <v>0</v>
      </c>
      <c r="O20" s="102">
        <v>138100</v>
      </c>
      <c r="P20" s="103">
        <v>0</v>
      </c>
    </row>
    <row r="21" spans="1:16" ht="72">
      <c r="A21" s="94" t="s">
        <v>84</v>
      </c>
      <c r="B21" s="95">
        <v>48087</v>
      </c>
      <c r="C21" s="139" t="s">
        <v>605</v>
      </c>
      <c r="D21" s="95" t="s">
        <v>606</v>
      </c>
      <c r="E21" s="95" t="s">
        <v>611</v>
      </c>
      <c r="F21" s="142" t="s">
        <v>139</v>
      </c>
      <c r="G21" s="95" t="s">
        <v>141</v>
      </c>
      <c r="H21" s="139" t="s">
        <v>612</v>
      </c>
      <c r="I21" s="101">
        <v>25000</v>
      </c>
      <c r="J21" s="101"/>
      <c r="K21" s="101">
        <v>12500</v>
      </c>
      <c r="L21" s="101">
        <v>37500</v>
      </c>
      <c r="M21" s="101">
        <v>37500</v>
      </c>
      <c r="N21" s="95">
        <v>0</v>
      </c>
      <c r="O21" s="102">
        <v>37500</v>
      </c>
      <c r="P21" s="103">
        <v>0</v>
      </c>
    </row>
    <row r="22" spans="1:16" ht="153">
      <c r="A22" s="94" t="s">
        <v>95</v>
      </c>
      <c r="B22" s="95">
        <v>48122</v>
      </c>
      <c r="C22" s="139" t="s">
        <v>605</v>
      </c>
      <c r="D22" s="95" t="s">
        <v>606</v>
      </c>
      <c r="E22" s="95" t="s">
        <v>613</v>
      </c>
      <c r="F22" s="142" t="s">
        <v>504</v>
      </c>
      <c r="G22" s="95" t="s">
        <v>614</v>
      </c>
      <c r="H22" s="139" t="s">
        <v>615</v>
      </c>
      <c r="I22" s="101">
        <v>112600</v>
      </c>
      <c r="J22" s="101">
        <v>36000</v>
      </c>
      <c r="K22" s="101">
        <v>20200</v>
      </c>
      <c r="L22" s="101">
        <v>168800</v>
      </c>
      <c r="M22" s="101">
        <v>168800</v>
      </c>
      <c r="N22" s="95">
        <v>2</v>
      </c>
      <c r="O22" s="102">
        <v>168800</v>
      </c>
      <c r="P22" s="103">
        <v>0</v>
      </c>
    </row>
    <row r="23" spans="1:16" ht="153">
      <c r="A23" s="94" t="s">
        <v>99</v>
      </c>
      <c r="B23" s="95">
        <v>48098</v>
      </c>
      <c r="C23" s="139" t="s">
        <v>605</v>
      </c>
      <c r="D23" s="95" t="s">
        <v>606</v>
      </c>
      <c r="E23" s="95" t="s">
        <v>616</v>
      </c>
      <c r="F23" s="142" t="s">
        <v>139</v>
      </c>
      <c r="G23" s="95" t="s">
        <v>141</v>
      </c>
      <c r="H23" s="139" t="s">
        <v>617</v>
      </c>
      <c r="I23" s="101">
        <v>42040</v>
      </c>
      <c r="J23" s="101"/>
      <c r="K23" s="101">
        <v>7200</v>
      </c>
      <c r="L23" s="101">
        <v>49240</v>
      </c>
      <c r="M23" s="101">
        <v>49240</v>
      </c>
      <c r="N23" s="95">
        <v>0</v>
      </c>
      <c r="O23" s="102">
        <v>49240</v>
      </c>
      <c r="P23" s="103">
        <v>0</v>
      </c>
    </row>
    <row r="24" spans="1:16" ht="117">
      <c r="A24" s="94" t="s">
        <v>102</v>
      </c>
      <c r="B24" s="95">
        <v>48029</v>
      </c>
      <c r="C24" s="139" t="s">
        <v>605</v>
      </c>
      <c r="D24" s="95" t="s">
        <v>606</v>
      </c>
      <c r="E24" s="95" t="s">
        <v>618</v>
      </c>
      <c r="F24" s="142" t="s">
        <v>139</v>
      </c>
      <c r="G24" s="95" t="s">
        <v>140</v>
      </c>
      <c r="H24" s="139" t="s">
        <v>619</v>
      </c>
      <c r="I24" s="101">
        <v>43000</v>
      </c>
      <c r="J24" s="101"/>
      <c r="K24" s="101"/>
      <c r="L24" s="101">
        <v>43000</v>
      </c>
      <c r="M24" s="101">
        <v>43000</v>
      </c>
      <c r="N24" s="95">
        <v>0</v>
      </c>
      <c r="O24" s="102">
        <v>43000</v>
      </c>
      <c r="P24" s="103">
        <v>0</v>
      </c>
    </row>
    <row r="25" spans="1:16" ht="117">
      <c r="A25" s="94" t="s">
        <v>105</v>
      </c>
      <c r="B25" s="95">
        <v>48073</v>
      </c>
      <c r="C25" s="139" t="s">
        <v>566</v>
      </c>
      <c r="D25" s="95" t="s">
        <v>567</v>
      </c>
      <c r="E25" s="95" t="s">
        <v>620</v>
      </c>
      <c r="F25" s="142" t="s">
        <v>139</v>
      </c>
      <c r="G25" s="95" t="s">
        <v>140</v>
      </c>
      <c r="H25" s="139" t="s">
        <v>621</v>
      </c>
      <c r="I25" s="101">
        <v>73000</v>
      </c>
      <c r="J25" s="101"/>
      <c r="K25" s="101">
        <v>30000</v>
      </c>
      <c r="L25" s="101">
        <v>103000</v>
      </c>
      <c r="M25" s="101">
        <v>103000</v>
      </c>
      <c r="N25" s="95">
        <v>0</v>
      </c>
      <c r="O25" s="102">
        <v>103000</v>
      </c>
      <c r="P25" s="103">
        <v>0</v>
      </c>
    </row>
    <row r="26" spans="1:16" ht="51">
      <c r="A26" s="94" t="s">
        <v>109</v>
      </c>
      <c r="B26" s="121">
        <v>48010</v>
      </c>
      <c r="C26" s="151" t="s">
        <v>622</v>
      </c>
      <c r="D26" s="118" t="s">
        <v>623</v>
      </c>
      <c r="E26" s="119" t="s">
        <v>624</v>
      </c>
      <c r="F26" s="145" t="s">
        <v>248</v>
      </c>
      <c r="G26" s="116" t="s">
        <v>14</v>
      </c>
      <c r="H26" s="138" t="s">
        <v>625</v>
      </c>
      <c r="I26" s="101">
        <v>15000</v>
      </c>
      <c r="J26" s="101"/>
      <c r="K26" s="101"/>
      <c r="L26" s="101">
        <v>15000</v>
      </c>
      <c r="M26" s="101">
        <v>15000</v>
      </c>
      <c r="N26" s="95">
        <v>0</v>
      </c>
      <c r="O26" s="102">
        <v>15000</v>
      </c>
      <c r="P26" s="103">
        <v>0</v>
      </c>
    </row>
    <row r="27" spans="1:16" ht="63">
      <c r="A27" s="94" t="s">
        <v>112</v>
      </c>
      <c r="B27" s="95">
        <v>48615</v>
      </c>
      <c r="C27" s="141" t="s">
        <v>626</v>
      </c>
      <c r="D27" s="122" t="s">
        <v>627</v>
      </c>
      <c r="E27" s="95" t="s">
        <v>628</v>
      </c>
      <c r="F27" s="145" t="s">
        <v>385</v>
      </c>
      <c r="G27" s="116" t="s">
        <v>14</v>
      </c>
      <c r="H27" s="139" t="s">
        <v>629</v>
      </c>
      <c r="I27" s="101">
        <v>14766</v>
      </c>
      <c r="J27" s="101"/>
      <c r="K27" s="101"/>
      <c r="L27" s="101">
        <v>14766</v>
      </c>
      <c r="M27" s="123">
        <v>14766</v>
      </c>
      <c r="N27" s="95"/>
      <c r="O27" s="102">
        <v>14766</v>
      </c>
      <c r="P27" s="103">
        <v>0</v>
      </c>
    </row>
    <row r="28" spans="1:16" ht="45">
      <c r="A28" s="94" t="s">
        <v>142</v>
      </c>
      <c r="B28" s="121">
        <v>48419</v>
      </c>
      <c r="C28" s="151" t="s">
        <v>630</v>
      </c>
      <c r="D28" s="118" t="s">
        <v>631</v>
      </c>
      <c r="E28" s="119" t="s">
        <v>632</v>
      </c>
      <c r="F28" s="145" t="s">
        <v>248</v>
      </c>
      <c r="G28" s="116" t="s">
        <v>80</v>
      </c>
      <c r="H28" s="138" t="s">
        <v>633</v>
      </c>
      <c r="I28" s="101">
        <v>14601</v>
      </c>
      <c r="J28" s="101"/>
      <c r="K28" s="101"/>
      <c r="L28" s="101">
        <v>14601</v>
      </c>
      <c r="M28" s="101">
        <v>14601</v>
      </c>
      <c r="N28" s="95">
        <v>0</v>
      </c>
      <c r="O28" s="102">
        <v>14601</v>
      </c>
      <c r="P28" s="103">
        <v>0</v>
      </c>
    </row>
    <row r="29" spans="1:16" ht="51">
      <c r="A29" s="94" t="s">
        <v>146</v>
      </c>
      <c r="B29" s="121">
        <v>48111</v>
      </c>
      <c r="C29" s="151" t="s">
        <v>634</v>
      </c>
      <c r="D29" s="118" t="s">
        <v>635</v>
      </c>
      <c r="E29" s="119" t="s">
        <v>636</v>
      </c>
      <c r="F29" s="145" t="s">
        <v>248</v>
      </c>
      <c r="G29" s="116" t="s">
        <v>249</v>
      </c>
      <c r="H29" s="138" t="s">
        <v>637</v>
      </c>
      <c r="I29" s="101">
        <v>15000</v>
      </c>
      <c r="J29" s="101"/>
      <c r="K29" s="101"/>
      <c r="L29" s="101">
        <v>15000</v>
      </c>
      <c r="M29" s="101">
        <v>15000</v>
      </c>
      <c r="N29" s="95">
        <v>0</v>
      </c>
      <c r="O29" s="102">
        <v>15000</v>
      </c>
      <c r="P29" s="103">
        <v>0</v>
      </c>
    </row>
    <row r="30" spans="1:16" ht="90">
      <c r="A30" s="94" t="s">
        <v>149</v>
      </c>
      <c r="B30" s="118">
        <v>47967</v>
      </c>
      <c r="C30" s="151" t="s">
        <v>88</v>
      </c>
      <c r="D30" s="118" t="s">
        <v>89</v>
      </c>
      <c r="E30" s="119" t="s">
        <v>90</v>
      </c>
      <c r="F30" s="145" t="s">
        <v>91</v>
      </c>
      <c r="G30" s="116" t="s">
        <v>67</v>
      </c>
      <c r="H30" s="138" t="s">
        <v>92</v>
      </c>
      <c r="I30" s="101">
        <v>15349.73</v>
      </c>
      <c r="J30" s="101"/>
      <c r="K30" s="101"/>
      <c r="L30" s="101">
        <v>15349.73</v>
      </c>
      <c r="M30" s="101">
        <v>15349.73</v>
      </c>
      <c r="N30" s="95">
        <v>0</v>
      </c>
      <c r="O30" s="102">
        <v>15349.73</v>
      </c>
      <c r="P30" s="103">
        <v>0</v>
      </c>
    </row>
    <row r="31" spans="1:16" ht="38.25">
      <c r="A31" s="94" t="s">
        <v>154</v>
      </c>
      <c r="B31" s="121">
        <v>48490</v>
      </c>
      <c r="C31" s="151" t="s">
        <v>638</v>
      </c>
      <c r="D31" s="118" t="s">
        <v>639</v>
      </c>
      <c r="E31" s="119" t="s">
        <v>640</v>
      </c>
      <c r="F31" s="145" t="s">
        <v>248</v>
      </c>
      <c r="G31" s="116" t="s">
        <v>641</v>
      </c>
      <c r="H31" s="138" t="s">
        <v>642</v>
      </c>
      <c r="I31" s="101">
        <v>2100</v>
      </c>
      <c r="J31" s="101"/>
      <c r="K31" s="101"/>
      <c r="L31" s="101">
        <v>2100</v>
      </c>
      <c r="M31" s="101">
        <v>2100</v>
      </c>
      <c r="N31" s="95">
        <v>0</v>
      </c>
      <c r="O31" s="102">
        <v>2100</v>
      </c>
      <c r="P31" s="103">
        <v>0</v>
      </c>
    </row>
    <row r="32" spans="1:16" ht="90">
      <c r="A32" s="94" t="s">
        <v>157</v>
      </c>
      <c r="B32" s="124">
        <v>48505</v>
      </c>
      <c r="C32" s="141" t="s">
        <v>562</v>
      </c>
      <c r="D32" s="105" t="s">
        <v>563</v>
      </c>
      <c r="E32" s="124" t="s">
        <v>643</v>
      </c>
      <c r="F32" s="142" t="s">
        <v>644</v>
      </c>
      <c r="G32" s="98" t="s">
        <v>14</v>
      </c>
      <c r="H32" s="140" t="s">
        <v>645</v>
      </c>
      <c r="I32" s="101"/>
      <c r="J32" s="101">
        <v>410400</v>
      </c>
      <c r="K32" s="101"/>
      <c r="L32" s="101">
        <v>410400</v>
      </c>
      <c r="M32" s="101">
        <v>410400</v>
      </c>
      <c r="N32" s="124">
        <v>114</v>
      </c>
      <c r="O32" s="102">
        <v>410400</v>
      </c>
      <c r="P32" s="103">
        <v>0</v>
      </c>
    </row>
    <row r="33" spans="1:16" ht="54">
      <c r="A33" s="94" t="s">
        <v>160</v>
      </c>
      <c r="B33" s="121">
        <v>48240</v>
      </c>
      <c r="C33" s="151" t="s">
        <v>646</v>
      </c>
      <c r="D33" s="118" t="s">
        <v>647</v>
      </c>
      <c r="E33" s="119" t="s">
        <v>648</v>
      </c>
      <c r="F33" s="145" t="s">
        <v>248</v>
      </c>
      <c r="G33" s="116" t="s">
        <v>80</v>
      </c>
      <c r="H33" s="138" t="s">
        <v>649</v>
      </c>
      <c r="I33" s="101">
        <v>15000</v>
      </c>
      <c r="J33" s="101"/>
      <c r="K33" s="101"/>
      <c r="L33" s="101">
        <v>15000</v>
      </c>
      <c r="M33" s="101">
        <v>15000</v>
      </c>
      <c r="N33" s="95">
        <v>0</v>
      </c>
      <c r="O33" s="102">
        <v>15000</v>
      </c>
      <c r="P33" s="103">
        <v>0</v>
      </c>
    </row>
    <row r="34" spans="1:16" ht="54">
      <c r="A34" s="94" t="s">
        <v>163</v>
      </c>
      <c r="B34" s="121">
        <v>48184</v>
      </c>
      <c r="C34" s="151" t="s">
        <v>650</v>
      </c>
      <c r="D34" s="118" t="s">
        <v>651</v>
      </c>
      <c r="E34" s="119" t="s">
        <v>652</v>
      </c>
      <c r="F34" s="145" t="s">
        <v>248</v>
      </c>
      <c r="G34" s="116" t="s">
        <v>64</v>
      </c>
      <c r="H34" s="138" t="s">
        <v>653</v>
      </c>
      <c r="I34" s="101">
        <v>12200</v>
      </c>
      <c r="J34" s="101"/>
      <c r="K34" s="101"/>
      <c r="L34" s="101">
        <v>12200</v>
      </c>
      <c r="M34" s="101">
        <v>12200</v>
      </c>
      <c r="N34" s="95">
        <v>0</v>
      </c>
      <c r="O34" s="102">
        <v>12200</v>
      </c>
      <c r="P34" s="103">
        <v>0</v>
      </c>
    </row>
    <row r="35" spans="1:16" ht="51">
      <c r="A35" s="94" t="s">
        <v>166</v>
      </c>
      <c r="B35" s="121">
        <v>48222</v>
      </c>
      <c r="C35" s="151" t="s">
        <v>654</v>
      </c>
      <c r="D35" s="118" t="s">
        <v>655</v>
      </c>
      <c r="E35" s="119" t="s">
        <v>656</v>
      </c>
      <c r="F35" s="145" t="s">
        <v>248</v>
      </c>
      <c r="G35" s="116" t="s">
        <v>657</v>
      </c>
      <c r="H35" s="138" t="s">
        <v>658</v>
      </c>
      <c r="I35" s="101">
        <v>15000</v>
      </c>
      <c r="J35" s="101"/>
      <c r="K35" s="101"/>
      <c r="L35" s="101">
        <v>15000</v>
      </c>
      <c r="M35" s="101">
        <v>15000</v>
      </c>
      <c r="N35" s="95">
        <v>0</v>
      </c>
      <c r="O35" s="102">
        <v>15000</v>
      </c>
      <c r="P35" s="103">
        <v>0</v>
      </c>
    </row>
    <row r="36" spans="1:16" ht="54">
      <c r="A36" s="94" t="s">
        <v>169</v>
      </c>
      <c r="B36" s="121">
        <v>48219</v>
      </c>
      <c r="C36" s="151" t="s">
        <v>659</v>
      </c>
      <c r="D36" s="118" t="s">
        <v>660</v>
      </c>
      <c r="E36" s="119" t="s">
        <v>661</v>
      </c>
      <c r="F36" s="145" t="s">
        <v>248</v>
      </c>
      <c r="G36" s="116" t="s">
        <v>662</v>
      </c>
      <c r="H36" s="138" t="s">
        <v>663</v>
      </c>
      <c r="I36" s="101">
        <v>14924</v>
      </c>
      <c r="J36" s="101"/>
      <c r="K36" s="101"/>
      <c r="L36" s="101">
        <v>14924</v>
      </c>
      <c r="M36" s="101">
        <v>14924</v>
      </c>
      <c r="N36" s="95">
        <v>0</v>
      </c>
      <c r="O36" s="102">
        <v>14924</v>
      </c>
      <c r="P36" s="103">
        <v>0</v>
      </c>
    </row>
    <row r="37" spans="1:16" ht="63">
      <c r="A37" s="94" t="s">
        <v>172</v>
      </c>
      <c r="B37" s="121">
        <v>48263</v>
      </c>
      <c r="C37" s="151" t="s">
        <v>664</v>
      </c>
      <c r="D37" s="118" t="s">
        <v>665</v>
      </c>
      <c r="E37" s="119" t="s">
        <v>666</v>
      </c>
      <c r="F37" s="145" t="s">
        <v>248</v>
      </c>
      <c r="G37" s="116" t="s">
        <v>14</v>
      </c>
      <c r="H37" s="138" t="s">
        <v>667</v>
      </c>
      <c r="I37" s="101">
        <v>14440</v>
      </c>
      <c r="J37" s="101"/>
      <c r="K37" s="101"/>
      <c r="L37" s="101">
        <v>14440</v>
      </c>
      <c r="M37" s="101">
        <v>14440</v>
      </c>
      <c r="N37" s="95">
        <v>0</v>
      </c>
      <c r="O37" s="102">
        <v>14440</v>
      </c>
      <c r="P37" s="103">
        <v>0</v>
      </c>
    </row>
    <row r="38" spans="1:16" ht="38.25">
      <c r="A38" s="94" t="s">
        <v>175</v>
      </c>
      <c r="B38" s="121">
        <v>48264</v>
      </c>
      <c r="C38" s="151" t="s">
        <v>668</v>
      </c>
      <c r="D38" s="118" t="s">
        <v>639</v>
      </c>
      <c r="E38" s="119" t="s">
        <v>640</v>
      </c>
      <c r="F38" s="145" t="s">
        <v>248</v>
      </c>
      <c r="G38" s="116" t="s">
        <v>641</v>
      </c>
      <c r="H38" s="138" t="s">
        <v>669</v>
      </c>
      <c r="I38" s="101">
        <v>2699</v>
      </c>
      <c r="J38" s="101"/>
      <c r="K38" s="101"/>
      <c r="L38" s="101">
        <v>2699</v>
      </c>
      <c r="M38" s="101">
        <v>2699</v>
      </c>
      <c r="N38" s="95">
        <v>0</v>
      </c>
      <c r="O38" s="102">
        <v>2699</v>
      </c>
      <c r="P38" s="103">
        <v>0</v>
      </c>
    </row>
    <row r="39" spans="1:16" ht="81">
      <c r="A39" s="94" t="s">
        <v>177</v>
      </c>
      <c r="B39" s="121">
        <v>48181</v>
      </c>
      <c r="C39" s="151" t="s">
        <v>562</v>
      </c>
      <c r="D39" s="105" t="s">
        <v>563</v>
      </c>
      <c r="E39" s="119" t="s">
        <v>670</v>
      </c>
      <c r="F39" s="145" t="s">
        <v>248</v>
      </c>
      <c r="G39" s="116" t="s">
        <v>257</v>
      </c>
      <c r="H39" s="138" t="s">
        <v>671</v>
      </c>
      <c r="I39" s="101">
        <v>15000</v>
      </c>
      <c r="J39" s="101"/>
      <c r="K39" s="101"/>
      <c r="L39" s="101">
        <v>15000</v>
      </c>
      <c r="M39" s="101">
        <v>15000</v>
      </c>
      <c r="N39" s="95">
        <v>0</v>
      </c>
      <c r="O39" s="125">
        <v>15000</v>
      </c>
      <c r="P39" s="103">
        <v>0</v>
      </c>
    </row>
    <row r="40" spans="1:16" ht="99">
      <c r="A40" s="104" t="s">
        <v>179</v>
      </c>
      <c r="B40" s="126">
        <v>48071</v>
      </c>
      <c r="C40" s="152" t="s">
        <v>605</v>
      </c>
      <c r="D40" s="127" t="s">
        <v>606</v>
      </c>
      <c r="E40" s="128" t="s">
        <v>672</v>
      </c>
      <c r="F40" s="146" t="s">
        <v>139</v>
      </c>
      <c r="G40" s="116" t="s">
        <v>140</v>
      </c>
      <c r="H40" s="138" t="s">
        <v>673</v>
      </c>
      <c r="I40" s="101">
        <v>96176.91</v>
      </c>
      <c r="J40" s="101">
        <v>72000</v>
      </c>
      <c r="K40" s="101">
        <v>41494.89</v>
      </c>
      <c r="L40" s="101">
        <v>209671.8</v>
      </c>
      <c r="M40" s="101">
        <v>209671.8</v>
      </c>
      <c r="N40" s="95"/>
      <c r="O40" s="102">
        <v>209671.8</v>
      </c>
      <c r="P40" s="103">
        <v>0</v>
      </c>
    </row>
    <row r="41" spans="1:16" ht="126">
      <c r="A41" s="94" t="s">
        <v>182</v>
      </c>
      <c r="B41" s="120">
        <v>48169</v>
      </c>
      <c r="C41" s="141" t="s">
        <v>558</v>
      </c>
      <c r="D41" s="97" t="s">
        <v>559</v>
      </c>
      <c r="E41" s="96" t="s">
        <v>674</v>
      </c>
      <c r="F41" s="142" t="s">
        <v>675</v>
      </c>
      <c r="G41" s="129" t="s">
        <v>80</v>
      </c>
      <c r="H41" s="139" t="s">
        <v>676</v>
      </c>
      <c r="I41" s="101">
        <v>385200</v>
      </c>
      <c r="J41" s="101"/>
      <c r="K41" s="101"/>
      <c r="L41" s="101">
        <v>385200</v>
      </c>
      <c r="M41" s="101">
        <v>385200</v>
      </c>
      <c r="N41" s="95">
        <v>13</v>
      </c>
      <c r="O41" s="102">
        <v>385200</v>
      </c>
      <c r="P41" s="103">
        <v>0</v>
      </c>
    </row>
    <row r="42" spans="1:16" ht="81">
      <c r="A42" s="110" t="s">
        <v>184</v>
      </c>
      <c r="B42" s="130">
        <v>48175</v>
      </c>
      <c r="C42" s="153" t="s">
        <v>562</v>
      </c>
      <c r="D42" s="105" t="s">
        <v>563</v>
      </c>
      <c r="E42" s="100" t="s">
        <v>677</v>
      </c>
      <c r="F42" s="144" t="s">
        <v>675</v>
      </c>
      <c r="G42" s="116" t="s">
        <v>678</v>
      </c>
      <c r="H42" s="139" t="s">
        <v>679</v>
      </c>
      <c r="I42" s="101"/>
      <c r="J42" s="101">
        <v>494400</v>
      </c>
      <c r="K42" s="101"/>
      <c r="L42" s="101">
        <v>494400</v>
      </c>
      <c r="M42" s="101">
        <v>494400</v>
      </c>
      <c r="N42" s="95">
        <v>15</v>
      </c>
      <c r="O42" s="102">
        <v>494400</v>
      </c>
      <c r="P42" s="103">
        <v>0</v>
      </c>
    </row>
    <row r="43" spans="1:16" ht="63">
      <c r="A43" s="94" t="s">
        <v>189</v>
      </c>
      <c r="B43" s="124">
        <v>48469</v>
      </c>
      <c r="C43" s="141" t="s">
        <v>680</v>
      </c>
      <c r="D43" s="124" t="s">
        <v>681</v>
      </c>
      <c r="E43" s="124" t="s">
        <v>682</v>
      </c>
      <c r="F43" s="142" t="s">
        <v>511</v>
      </c>
      <c r="G43" s="98" t="s">
        <v>14</v>
      </c>
      <c r="H43" s="140" t="s">
        <v>683</v>
      </c>
      <c r="I43" s="101"/>
      <c r="J43" s="101">
        <v>14400</v>
      </c>
      <c r="K43" s="101"/>
      <c r="L43" s="101">
        <v>14400</v>
      </c>
      <c r="M43" s="101">
        <v>14400</v>
      </c>
      <c r="N43" s="124">
        <v>3</v>
      </c>
      <c r="O43" s="101">
        <v>14400</v>
      </c>
      <c r="P43" s="103">
        <v>0</v>
      </c>
    </row>
    <row r="44" spans="1:16" ht="72">
      <c r="A44" s="94" t="s">
        <v>192</v>
      </c>
      <c r="B44" s="124">
        <v>48483</v>
      </c>
      <c r="C44" s="141" t="s">
        <v>585</v>
      </c>
      <c r="D44" s="117" t="s">
        <v>586</v>
      </c>
      <c r="E44" s="124" t="s">
        <v>684</v>
      </c>
      <c r="F44" s="142" t="s">
        <v>511</v>
      </c>
      <c r="G44" s="98" t="s">
        <v>14</v>
      </c>
      <c r="H44" s="140" t="s">
        <v>685</v>
      </c>
      <c r="I44" s="101"/>
      <c r="J44" s="101">
        <v>14400</v>
      </c>
      <c r="K44" s="101"/>
      <c r="L44" s="101">
        <v>14400</v>
      </c>
      <c r="M44" s="101">
        <v>14400</v>
      </c>
      <c r="N44" s="124">
        <v>3</v>
      </c>
      <c r="O44" s="101">
        <v>14400</v>
      </c>
      <c r="P44" s="103">
        <v>0</v>
      </c>
    </row>
    <row r="45" spans="1:16" ht="90">
      <c r="A45" s="94" t="s">
        <v>195</v>
      </c>
      <c r="B45" s="95">
        <v>48510</v>
      </c>
      <c r="C45" s="141" t="s">
        <v>686</v>
      </c>
      <c r="D45" s="95" t="s">
        <v>89</v>
      </c>
      <c r="E45" s="95" t="s">
        <v>687</v>
      </c>
      <c r="F45" s="142" t="s">
        <v>509</v>
      </c>
      <c r="G45" s="98" t="s">
        <v>14</v>
      </c>
      <c r="H45" s="134" t="s">
        <v>688</v>
      </c>
      <c r="I45" s="101"/>
      <c r="J45" s="101">
        <v>24000</v>
      </c>
      <c r="K45" s="101"/>
      <c r="L45" s="109">
        <v>24000</v>
      </c>
      <c r="M45" s="101">
        <v>24000</v>
      </c>
      <c r="N45" s="95">
        <v>5</v>
      </c>
      <c r="O45" s="123">
        <v>24000</v>
      </c>
      <c r="P45" s="103">
        <v>0</v>
      </c>
    </row>
    <row r="46" spans="1:16" ht="90">
      <c r="A46" s="94" t="s">
        <v>201</v>
      </c>
      <c r="B46" s="95">
        <v>48411</v>
      </c>
      <c r="C46" s="141" t="s">
        <v>599</v>
      </c>
      <c r="D46" s="95" t="s">
        <v>600</v>
      </c>
      <c r="E46" s="95" t="s">
        <v>689</v>
      </c>
      <c r="F46" s="142" t="s">
        <v>509</v>
      </c>
      <c r="G46" s="98" t="s">
        <v>14</v>
      </c>
      <c r="H46" s="134" t="s">
        <v>690</v>
      </c>
      <c r="I46" s="101"/>
      <c r="J46" s="101">
        <v>38400</v>
      </c>
      <c r="K46" s="101"/>
      <c r="L46" s="109">
        <v>38400</v>
      </c>
      <c r="M46" s="101">
        <v>38400</v>
      </c>
      <c r="N46" s="95">
        <v>8</v>
      </c>
      <c r="O46" s="101">
        <v>38400</v>
      </c>
      <c r="P46" s="103">
        <v>0</v>
      </c>
    </row>
    <row r="47" spans="1:16" ht="81">
      <c r="A47" s="94" t="s">
        <v>203</v>
      </c>
      <c r="B47" s="95">
        <v>48475</v>
      </c>
      <c r="C47" s="141" t="s">
        <v>585</v>
      </c>
      <c r="D47" s="117" t="s">
        <v>586</v>
      </c>
      <c r="E47" s="95" t="s">
        <v>684</v>
      </c>
      <c r="F47" s="142" t="s">
        <v>509</v>
      </c>
      <c r="G47" s="98" t="s">
        <v>14</v>
      </c>
      <c r="H47" s="134" t="s">
        <v>691</v>
      </c>
      <c r="I47" s="101"/>
      <c r="J47" s="101">
        <v>66000</v>
      </c>
      <c r="K47" s="101"/>
      <c r="L47" s="109">
        <v>66000</v>
      </c>
      <c r="M47" s="101">
        <v>66000</v>
      </c>
      <c r="N47" s="95">
        <v>15</v>
      </c>
      <c r="O47" s="101">
        <v>72000</v>
      </c>
      <c r="P47" s="103">
        <v>-6000</v>
      </c>
    </row>
    <row r="48" spans="1:16" ht="117">
      <c r="A48" s="94" t="s">
        <v>206</v>
      </c>
      <c r="B48" s="95">
        <v>48416</v>
      </c>
      <c r="C48" s="141" t="s">
        <v>605</v>
      </c>
      <c r="D48" s="95" t="s">
        <v>606</v>
      </c>
      <c r="E48" s="95" t="s">
        <v>692</v>
      </c>
      <c r="F48" s="142" t="s">
        <v>509</v>
      </c>
      <c r="G48" s="98" t="s">
        <v>14</v>
      </c>
      <c r="H48" s="134" t="s">
        <v>693</v>
      </c>
      <c r="I48" s="101"/>
      <c r="J48" s="101">
        <v>35200</v>
      </c>
      <c r="K48" s="101"/>
      <c r="L48" s="109">
        <v>35200</v>
      </c>
      <c r="M48" s="101">
        <v>35200</v>
      </c>
      <c r="N48" s="95">
        <v>8</v>
      </c>
      <c r="O48" s="101">
        <v>35200</v>
      </c>
      <c r="P48" s="103">
        <v>0</v>
      </c>
    </row>
    <row r="49" spans="1:16" ht="135">
      <c r="A49" s="94" t="s">
        <v>209</v>
      </c>
      <c r="B49" s="95">
        <v>48414</v>
      </c>
      <c r="C49" s="141" t="s">
        <v>570</v>
      </c>
      <c r="D49" s="111" t="s">
        <v>571</v>
      </c>
      <c r="E49" s="95" t="s">
        <v>572</v>
      </c>
      <c r="F49" s="142" t="s">
        <v>509</v>
      </c>
      <c r="G49" s="98" t="s">
        <v>14</v>
      </c>
      <c r="H49" s="134" t="s">
        <v>694</v>
      </c>
      <c r="I49" s="101"/>
      <c r="J49" s="101">
        <v>38400</v>
      </c>
      <c r="K49" s="101"/>
      <c r="L49" s="109">
        <v>38400</v>
      </c>
      <c r="M49" s="101">
        <v>38400</v>
      </c>
      <c r="N49" s="95">
        <v>8</v>
      </c>
      <c r="O49" s="101">
        <v>38400</v>
      </c>
      <c r="P49" s="103">
        <v>0</v>
      </c>
    </row>
    <row r="50" spans="1:16" ht="63">
      <c r="A50" s="94" t="s">
        <v>211</v>
      </c>
      <c r="B50" s="124">
        <v>48491</v>
      </c>
      <c r="C50" s="141" t="s">
        <v>570</v>
      </c>
      <c r="D50" s="111" t="s">
        <v>571</v>
      </c>
      <c r="E50" s="124" t="s">
        <v>695</v>
      </c>
      <c r="F50" s="142" t="s">
        <v>511</v>
      </c>
      <c r="G50" s="98" t="s">
        <v>14</v>
      </c>
      <c r="H50" s="140" t="s">
        <v>696</v>
      </c>
      <c r="I50" s="101"/>
      <c r="J50" s="101">
        <v>14400</v>
      </c>
      <c r="K50" s="101"/>
      <c r="L50" s="101">
        <v>14400</v>
      </c>
      <c r="M50" s="101">
        <v>14400</v>
      </c>
      <c r="N50" s="124">
        <v>3</v>
      </c>
      <c r="O50" s="101">
        <v>14400</v>
      </c>
      <c r="P50" s="103">
        <v>0</v>
      </c>
    </row>
    <row r="51" spans="1:16" ht="63">
      <c r="A51" s="94" t="s">
        <v>214</v>
      </c>
      <c r="B51" s="95">
        <v>48459</v>
      </c>
      <c r="C51" s="141" t="s">
        <v>558</v>
      </c>
      <c r="D51" s="97" t="s">
        <v>559</v>
      </c>
      <c r="E51" s="95" t="s">
        <v>697</v>
      </c>
      <c r="F51" s="142" t="s">
        <v>509</v>
      </c>
      <c r="G51" s="98" t="s">
        <v>14</v>
      </c>
      <c r="H51" s="134" t="s">
        <v>698</v>
      </c>
      <c r="I51" s="101"/>
      <c r="J51" s="101">
        <v>686400</v>
      </c>
      <c r="K51" s="101"/>
      <c r="L51" s="109">
        <v>686400</v>
      </c>
      <c r="M51" s="101">
        <v>686400</v>
      </c>
      <c r="N51" s="95">
        <v>143</v>
      </c>
      <c r="O51" s="101">
        <v>686400</v>
      </c>
      <c r="P51" s="103">
        <v>0</v>
      </c>
    </row>
    <row r="52" spans="1:16" ht="54">
      <c r="A52" s="94" t="s">
        <v>217</v>
      </c>
      <c r="B52" s="95">
        <v>48457</v>
      </c>
      <c r="C52" s="141" t="s">
        <v>699</v>
      </c>
      <c r="D52" s="95" t="s">
        <v>700</v>
      </c>
      <c r="E52" s="95" t="s">
        <v>701</v>
      </c>
      <c r="F52" s="142" t="s">
        <v>509</v>
      </c>
      <c r="G52" s="98" t="s">
        <v>14</v>
      </c>
      <c r="H52" s="134" t="s">
        <v>702</v>
      </c>
      <c r="I52" s="101"/>
      <c r="J52" s="101">
        <v>68000</v>
      </c>
      <c r="K52" s="101"/>
      <c r="L52" s="109">
        <v>68000</v>
      </c>
      <c r="M52" s="101">
        <v>68000</v>
      </c>
      <c r="N52" s="95">
        <v>17</v>
      </c>
      <c r="O52" s="123">
        <v>68000</v>
      </c>
      <c r="P52" s="103">
        <v>0</v>
      </c>
    </row>
    <row r="53" spans="1:16" ht="90">
      <c r="A53" s="94" t="s">
        <v>220</v>
      </c>
      <c r="B53" s="95">
        <v>48410</v>
      </c>
      <c r="C53" s="141" t="s">
        <v>703</v>
      </c>
      <c r="D53" s="95" t="s">
        <v>704</v>
      </c>
      <c r="E53" s="95" t="s">
        <v>705</v>
      </c>
      <c r="F53" s="142" t="s">
        <v>509</v>
      </c>
      <c r="G53" s="98" t="s">
        <v>14</v>
      </c>
      <c r="H53" s="134" t="s">
        <v>706</v>
      </c>
      <c r="I53" s="101"/>
      <c r="J53" s="101">
        <v>8800</v>
      </c>
      <c r="K53" s="101"/>
      <c r="L53" s="109">
        <v>8800</v>
      </c>
      <c r="M53" s="101">
        <v>8800</v>
      </c>
      <c r="N53" s="95">
        <v>2</v>
      </c>
      <c r="O53" s="102">
        <v>8800</v>
      </c>
      <c r="P53" s="103">
        <v>0</v>
      </c>
    </row>
    <row r="54" spans="1:16" ht="99">
      <c r="A54" s="94" t="s">
        <v>223</v>
      </c>
      <c r="B54" s="95">
        <v>48388</v>
      </c>
      <c r="C54" s="141" t="s">
        <v>562</v>
      </c>
      <c r="D54" s="105" t="s">
        <v>563</v>
      </c>
      <c r="E54" s="95" t="s">
        <v>707</v>
      </c>
      <c r="F54" s="142" t="s">
        <v>509</v>
      </c>
      <c r="G54" s="98" t="s">
        <v>14</v>
      </c>
      <c r="H54" s="134" t="s">
        <v>708</v>
      </c>
      <c r="I54" s="101"/>
      <c r="J54" s="101">
        <v>580000</v>
      </c>
      <c r="K54" s="101"/>
      <c r="L54" s="109">
        <v>580000</v>
      </c>
      <c r="M54" s="101">
        <v>580000</v>
      </c>
      <c r="N54" s="95">
        <v>145</v>
      </c>
      <c r="O54" s="102">
        <v>580000</v>
      </c>
      <c r="P54" s="103">
        <v>0</v>
      </c>
    </row>
    <row r="55" spans="1:16" ht="90">
      <c r="A55" s="94" t="s">
        <v>226</v>
      </c>
      <c r="B55" s="124">
        <v>48458</v>
      </c>
      <c r="C55" s="141" t="s">
        <v>558</v>
      </c>
      <c r="D55" s="97" t="s">
        <v>559</v>
      </c>
      <c r="E55" s="124" t="s">
        <v>697</v>
      </c>
      <c r="F55" s="142" t="s">
        <v>510</v>
      </c>
      <c r="G55" s="98" t="s">
        <v>14</v>
      </c>
      <c r="H55" s="140" t="s">
        <v>709</v>
      </c>
      <c r="I55" s="101"/>
      <c r="J55" s="101">
        <v>254400</v>
      </c>
      <c r="K55" s="101"/>
      <c r="L55" s="101">
        <v>254400</v>
      </c>
      <c r="M55" s="101">
        <v>254400</v>
      </c>
      <c r="N55" s="124">
        <v>53</v>
      </c>
      <c r="O55" s="102">
        <v>254400</v>
      </c>
      <c r="P55" s="103">
        <v>0</v>
      </c>
    </row>
    <row r="56" spans="1:16" ht="126">
      <c r="A56" s="94" t="s">
        <v>229</v>
      </c>
      <c r="B56" s="95">
        <v>48641</v>
      </c>
      <c r="C56" s="141" t="s">
        <v>585</v>
      </c>
      <c r="D56" s="117" t="s">
        <v>586</v>
      </c>
      <c r="E56" s="95" t="s">
        <v>684</v>
      </c>
      <c r="F56" s="145" t="s">
        <v>385</v>
      </c>
      <c r="G56" s="116" t="s">
        <v>14</v>
      </c>
      <c r="H56" s="139" t="s">
        <v>710</v>
      </c>
      <c r="I56" s="101">
        <v>34750</v>
      </c>
      <c r="J56" s="101"/>
      <c r="K56" s="101"/>
      <c r="L56" s="101">
        <v>34750</v>
      </c>
      <c r="M56" s="123">
        <v>34750</v>
      </c>
      <c r="N56" s="95"/>
      <c r="O56" s="102">
        <v>34750</v>
      </c>
      <c r="P56" s="103">
        <v>0</v>
      </c>
    </row>
    <row r="57" spans="1:16" ht="81">
      <c r="A57" s="94" t="s">
        <v>232</v>
      </c>
      <c r="B57" s="124">
        <v>48509</v>
      </c>
      <c r="C57" s="141" t="s">
        <v>562</v>
      </c>
      <c r="D57" s="105" t="s">
        <v>563</v>
      </c>
      <c r="E57" s="124" t="s">
        <v>643</v>
      </c>
      <c r="F57" s="142" t="s">
        <v>711</v>
      </c>
      <c r="G57" s="98" t="s">
        <v>14</v>
      </c>
      <c r="H57" s="140" t="s">
        <v>712</v>
      </c>
      <c r="I57" s="101"/>
      <c r="J57" s="101">
        <v>52800</v>
      </c>
      <c r="K57" s="101"/>
      <c r="L57" s="101">
        <v>52800</v>
      </c>
      <c r="M57" s="101">
        <v>52800</v>
      </c>
      <c r="N57" s="124">
        <v>11</v>
      </c>
      <c r="O57" s="102">
        <v>52800</v>
      </c>
      <c r="P57" s="103">
        <v>0</v>
      </c>
    </row>
    <row r="58" spans="1:16" ht="63.75">
      <c r="A58" s="94" t="s">
        <v>235</v>
      </c>
      <c r="B58" s="95">
        <v>48620</v>
      </c>
      <c r="C58" s="141" t="s">
        <v>599</v>
      </c>
      <c r="D58" s="95" t="s">
        <v>600</v>
      </c>
      <c r="E58" s="95" t="s">
        <v>689</v>
      </c>
      <c r="F58" s="145" t="s">
        <v>385</v>
      </c>
      <c r="G58" s="116" t="s">
        <v>14</v>
      </c>
      <c r="H58" s="139" t="s">
        <v>713</v>
      </c>
      <c r="I58" s="101">
        <v>35080</v>
      </c>
      <c r="J58" s="101"/>
      <c r="K58" s="101"/>
      <c r="L58" s="101">
        <v>35080</v>
      </c>
      <c r="M58" s="123">
        <v>35080</v>
      </c>
      <c r="N58" s="95"/>
      <c r="O58" s="102">
        <v>35080</v>
      </c>
      <c r="P58" s="103">
        <v>0</v>
      </c>
    </row>
    <row r="59" spans="1:16" ht="63">
      <c r="A59" s="94" t="s">
        <v>237</v>
      </c>
      <c r="B59" s="95">
        <v>48628</v>
      </c>
      <c r="C59" s="141" t="s">
        <v>558</v>
      </c>
      <c r="D59" s="97" t="s">
        <v>559</v>
      </c>
      <c r="E59" s="95" t="s">
        <v>560</v>
      </c>
      <c r="F59" s="145" t="s">
        <v>385</v>
      </c>
      <c r="G59" s="116" t="s">
        <v>14</v>
      </c>
      <c r="H59" s="139" t="s">
        <v>714</v>
      </c>
      <c r="I59" s="101">
        <v>189999.87</v>
      </c>
      <c r="J59" s="101"/>
      <c r="K59" s="101"/>
      <c r="L59" s="101">
        <v>189999.87</v>
      </c>
      <c r="M59" s="123">
        <v>189999.87</v>
      </c>
      <c r="N59" s="95"/>
      <c r="O59" s="102">
        <v>189999.87</v>
      </c>
      <c r="P59" s="103">
        <v>0</v>
      </c>
    </row>
    <row r="60" spans="1:16" ht="45">
      <c r="A60" s="94" t="s">
        <v>240</v>
      </c>
      <c r="B60" s="95">
        <v>48605</v>
      </c>
      <c r="C60" s="141" t="s">
        <v>566</v>
      </c>
      <c r="D60" s="95" t="s">
        <v>567</v>
      </c>
      <c r="E60" s="95" t="s">
        <v>568</v>
      </c>
      <c r="F60" s="145" t="s">
        <v>385</v>
      </c>
      <c r="G60" s="116" t="s">
        <v>14</v>
      </c>
      <c r="H60" s="139" t="s">
        <v>715</v>
      </c>
      <c r="I60" s="101">
        <v>73416</v>
      </c>
      <c r="J60" s="101"/>
      <c r="K60" s="101"/>
      <c r="L60" s="101">
        <v>73416</v>
      </c>
      <c r="M60" s="123">
        <v>73416</v>
      </c>
      <c r="N60" s="95"/>
      <c r="O60" s="102">
        <v>73416</v>
      </c>
      <c r="P60" s="103">
        <v>0</v>
      </c>
    </row>
    <row r="61" spans="1:16" ht="81">
      <c r="A61" s="94" t="s">
        <v>243</v>
      </c>
      <c r="B61" s="95">
        <v>48523</v>
      </c>
      <c r="C61" s="141" t="s">
        <v>562</v>
      </c>
      <c r="D61" s="105" t="s">
        <v>563</v>
      </c>
      <c r="E61" s="95" t="s">
        <v>564</v>
      </c>
      <c r="F61" s="145" t="s">
        <v>385</v>
      </c>
      <c r="G61" s="116" t="s">
        <v>14</v>
      </c>
      <c r="H61" s="139" t="s">
        <v>716</v>
      </c>
      <c r="I61" s="101">
        <v>220000</v>
      </c>
      <c r="J61" s="101"/>
      <c r="K61" s="101"/>
      <c r="L61" s="101">
        <v>220000</v>
      </c>
      <c r="M61" s="123">
        <v>220000</v>
      </c>
      <c r="N61" s="95">
        <v>0</v>
      </c>
      <c r="O61" s="102">
        <v>220000</v>
      </c>
      <c r="P61" s="103">
        <v>0</v>
      </c>
    </row>
    <row r="62" spans="1:16" ht="90">
      <c r="A62" s="94" t="s">
        <v>113</v>
      </c>
      <c r="B62" s="95">
        <v>48593</v>
      </c>
      <c r="C62" s="141" t="s">
        <v>570</v>
      </c>
      <c r="D62" s="111" t="s">
        <v>571</v>
      </c>
      <c r="E62" s="95" t="s">
        <v>572</v>
      </c>
      <c r="F62" s="145" t="s">
        <v>385</v>
      </c>
      <c r="G62" s="116" t="s">
        <v>14</v>
      </c>
      <c r="H62" s="139" t="s">
        <v>717</v>
      </c>
      <c r="I62" s="101">
        <v>75000</v>
      </c>
      <c r="J62" s="101"/>
      <c r="K62" s="101"/>
      <c r="L62" s="101">
        <v>75000</v>
      </c>
      <c r="M62" s="123">
        <v>75000</v>
      </c>
      <c r="N62" s="95"/>
      <c r="O62" s="102">
        <v>75000</v>
      </c>
      <c r="P62" s="103">
        <v>0</v>
      </c>
    </row>
    <row r="63" spans="1:16" ht="117">
      <c r="A63" s="94" t="s">
        <v>117</v>
      </c>
      <c r="B63" s="95">
        <v>48321</v>
      </c>
      <c r="C63" s="141" t="s">
        <v>585</v>
      </c>
      <c r="D63" s="117" t="s">
        <v>586</v>
      </c>
      <c r="E63" s="95" t="s">
        <v>718</v>
      </c>
      <c r="F63" s="141" t="s">
        <v>406</v>
      </c>
      <c r="G63" s="98" t="s">
        <v>249</v>
      </c>
      <c r="H63" s="139" t="s">
        <v>719</v>
      </c>
      <c r="I63" s="101">
        <v>16629</v>
      </c>
      <c r="J63" s="101">
        <v>0</v>
      </c>
      <c r="K63" s="101">
        <v>7600</v>
      </c>
      <c r="L63" s="101">
        <v>24229</v>
      </c>
      <c r="M63" s="123">
        <v>24229</v>
      </c>
      <c r="N63" s="95">
        <v>0</v>
      </c>
      <c r="O63" s="102">
        <v>7600</v>
      </c>
      <c r="P63" s="103">
        <v>16629</v>
      </c>
    </row>
    <row r="64" spans="1:16" ht="117">
      <c r="A64" s="94" t="s">
        <v>469</v>
      </c>
      <c r="B64" s="95">
        <v>48359</v>
      </c>
      <c r="C64" s="141" t="s">
        <v>585</v>
      </c>
      <c r="D64" s="117" t="s">
        <v>586</v>
      </c>
      <c r="E64" s="95" t="s">
        <v>718</v>
      </c>
      <c r="F64" s="141" t="s">
        <v>406</v>
      </c>
      <c r="G64" s="98" t="s">
        <v>249</v>
      </c>
      <c r="H64" s="139" t="s">
        <v>720</v>
      </c>
      <c r="I64" s="101">
        <v>15809</v>
      </c>
      <c r="J64" s="101">
        <v>0</v>
      </c>
      <c r="K64" s="101">
        <v>0</v>
      </c>
      <c r="L64" s="101">
        <v>15809</v>
      </c>
      <c r="M64" s="123">
        <v>15809</v>
      </c>
      <c r="N64" s="95">
        <v>0</v>
      </c>
      <c r="O64" s="102">
        <v>0</v>
      </c>
      <c r="P64" s="103">
        <v>15809</v>
      </c>
    </row>
    <row r="65" spans="1:16" ht="117">
      <c r="A65" s="94" t="s">
        <v>125</v>
      </c>
      <c r="B65" s="95">
        <v>48360</v>
      </c>
      <c r="C65" s="141" t="s">
        <v>585</v>
      </c>
      <c r="D65" s="117" t="s">
        <v>586</v>
      </c>
      <c r="E65" s="95" t="s">
        <v>718</v>
      </c>
      <c r="F65" s="141" t="s">
        <v>406</v>
      </c>
      <c r="G65" s="98" t="s">
        <v>249</v>
      </c>
      <c r="H65" s="139" t="s">
        <v>721</v>
      </c>
      <c r="I65" s="101">
        <v>16629</v>
      </c>
      <c r="J65" s="101">
        <v>0</v>
      </c>
      <c r="K65" s="101">
        <v>0</v>
      </c>
      <c r="L65" s="101">
        <v>16629</v>
      </c>
      <c r="M65" s="123">
        <v>16629</v>
      </c>
      <c r="N65" s="95">
        <v>0</v>
      </c>
      <c r="O65" s="102">
        <v>0</v>
      </c>
      <c r="P65" s="103">
        <v>16629</v>
      </c>
    </row>
    <row r="66" spans="1:16" ht="126">
      <c r="A66" s="94" t="s">
        <v>129</v>
      </c>
      <c r="B66" s="95">
        <v>48361</v>
      </c>
      <c r="C66" s="141" t="s">
        <v>585</v>
      </c>
      <c r="D66" s="117" t="s">
        <v>586</v>
      </c>
      <c r="E66" s="95" t="s">
        <v>718</v>
      </c>
      <c r="F66" s="141" t="s">
        <v>406</v>
      </c>
      <c r="G66" s="98" t="s">
        <v>249</v>
      </c>
      <c r="H66" s="139" t="s">
        <v>722</v>
      </c>
      <c r="I66" s="101">
        <v>15809</v>
      </c>
      <c r="J66" s="101">
        <v>0</v>
      </c>
      <c r="K66" s="101">
        <v>0</v>
      </c>
      <c r="L66" s="101">
        <v>15809</v>
      </c>
      <c r="M66" s="123">
        <v>15809</v>
      </c>
      <c r="N66" s="95">
        <v>0</v>
      </c>
      <c r="O66" s="102">
        <v>0</v>
      </c>
      <c r="P66" s="103">
        <v>15809</v>
      </c>
    </row>
    <row r="67" spans="1:16" ht="117">
      <c r="A67" s="94" t="s">
        <v>133</v>
      </c>
      <c r="B67" s="95">
        <v>48362</v>
      </c>
      <c r="C67" s="141" t="s">
        <v>585</v>
      </c>
      <c r="D67" s="117" t="s">
        <v>586</v>
      </c>
      <c r="E67" s="95" t="s">
        <v>718</v>
      </c>
      <c r="F67" s="141" t="s">
        <v>406</v>
      </c>
      <c r="G67" s="98" t="s">
        <v>249</v>
      </c>
      <c r="H67" s="139" t="s">
        <v>723</v>
      </c>
      <c r="I67" s="101">
        <v>16629</v>
      </c>
      <c r="J67" s="101">
        <v>0</v>
      </c>
      <c r="K67" s="101">
        <v>5900</v>
      </c>
      <c r="L67" s="101">
        <v>22529</v>
      </c>
      <c r="M67" s="123">
        <v>22529</v>
      </c>
      <c r="N67" s="95">
        <v>0</v>
      </c>
      <c r="O67" s="102">
        <v>5900</v>
      </c>
      <c r="P67" s="103">
        <v>16629</v>
      </c>
    </row>
    <row r="68" spans="1:16" ht="117">
      <c r="A68" s="94" t="s">
        <v>135</v>
      </c>
      <c r="B68" s="95">
        <v>48371</v>
      </c>
      <c r="C68" s="141" t="s">
        <v>585</v>
      </c>
      <c r="D68" s="117" t="s">
        <v>586</v>
      </c>
      <c r="E68" s="95" t="s">
        <v>718</v>
      </c>
      <c r="F68" s="141" t="s">
        <v>505</v>
      </c>
      <c r="G68" s="98" t="s">
        <v>249</v>
      </c>
      <c r="H68" s="139" t="s">
        <v>724</v>
      </c>
      <c r="I68" s="101">
        <v>38710</v>
      </c>
      <c r="J68" s="101">
        <v>40800</v>
      </c>
      <c r="K68" s="101">
        <v>0</v>
      </c>
      <c r="L68" s="101">
        <v>79510</v>
      </c>
      <c r="M68" s="123">
        <v>79510</v>
      </c>
      <c r="N68" s="131">
        <v>2</v>
      </c>
      <c r="O68" s="102">
        <v>11400</v>
      </c>
      <c r="P68" s="103">
        <v>68110</v>
      </c>
    </row>
    <row r="69" spans="1:16" ht="162">
      <c r="A69" s="94" t="s">
        <v>470</v>
      </c>
      <c r="B69" s="95">
        <v>48382</v>
      </c>
      <c r="C69" s="141" t="s">
        <v>562</v>
      </c>
      <c r="D69" s="105" t="s">
        <v>563</v>
      </c>
      <c r="E69" s="95" t="s">
        <v>725</v>
      </c>
      <c r="F69" s="141" t="s">
        <v>406</v>
      </c>
      <c r="G69" s="98" t="s">
        <v>249</v>
      </c>
      <c r="H69" s="139" t="s">
        <v>726</v>
      </c>
      <c r="I69" s="101">
        <v>30000</v>
      </c>
      <c r="J69" s="101">
        <v>0</v>
      </c>
      <c r="K69" s="101">
        <v>20000</v>
      </c>
      <c r="L69" s="101">
        <v>50000</v>
      </c>
      <c r="M69" s="123">
        <v>50000</v>
      </c>
      <c r="N69" s="131">
        <v>0</v>
      </c>
      <c r="O69" s="102">
        <v>26663</v>
      </c>
      <c r="P69" s="103">
        <v>23337</v>
      </c>
    </row>
    <row r="70" spans="1:16" ht="72">
      <c r="A70" s="94" t="s">
        <v>294</v>
      </c>
      <c r="B70" s="124">
        <v>48644</v>
      </c>
      <c r="C70" s="141" t="s">
        <v>558</v>
      </c>
      <c r="D70" s="97" t="s">
        <v>559</v>
      </c>
      <c r="E70" s="124" t="s">
        <v>727</v>
      </c>
      <c r="F70" s="142" t="s">
        <v>471</v>
      </c>
      <c r="G70" s="98" t="s">
        <v>14</v>
      </c>
      <c r="H70" s="140" t="s">
        <v>728</v>
      </c>
      <c r="I70" s="101">
        <v>10610</v>
      </c>
      <c r="J70" s="101"/>
      <c r="K70" s="101"/>
      <c r="L70" s="101">
        <v>10610</v>
      </c>
      <c r="M70" s="101">
        <v>10610</v>
      </c>
      <c r="N70" s="124">
        <v>0</v>
      </c>
      <c r="O70" s="102">
        <v>10610</v>
      </c>
      <c r="P70" s="103">
        <v>0</v>
      </c>
    </row>
    <row r="71" spans="1:16" ht="81">
      <c r="A71" s="94" t="s">
        <v>246</v>
      </c>
      <c r="B71" s="124">
        <v>48659</v>
      </c>
      <c r="C71" s="141" t="s">
        <v>562</v>
      </c>
      <c r="D71" s="105" t="s">
        <v>563</v>
      </c>
      <c r="E71" s="124" t="s">
        <v>729</v>
      </c>
      <c r="F71" s="142" t="s">
        <v>471</v>
      </c>
      <c r="G71" s="98" t="s">
        <v>14</v>
      </c>
      <c r="H71" s="140" t="s">
        <v>730</v>
      </c>
      <c r="I71" s="101">
        <v>11800</v>
      </c>
      <c r="J71" s="101"/>
      <c r="K71" s="101"/>
      <c r="L71" s="101">
        <v>11800</v>
      </c>
      <c r="M71" s="101">
        <v>11800</v>
      </c>
      <c r="N71" s="124">
        <v>0</v>
      </c>
      <c r="O71" s="102">
        <v>11800</v>
      </c>
      <c r="P71" s="103">
        <v>0</v>
      </c>
    </row>
    <row r="72" spans="1:16" ht="117">
      <c r="A72" s="94" t="s">
        <v>251</v>
      </c>
      <c r="B72" s="95">
        <v>48013</v>
      </c>
      <c r="C72" s="141" t="s">
        <v>562</v>
      </c>
      <c r="D72" s="105" t="s">
        <v>563</v>
      </c>
      <c r="E72" s="95" t="s">
        <v>731</v>
      </c>
      <c r="F72" s="141" t="s">
        <v>505</v>
      </c>
      <c r="G72" s="98" t="s">
        <v>249</v>
      </c>
      <c r="H72" s="139" t="s">
        <v>732</v>
      </c>
      <c r="I72" s="101">
        <v>13500</v>
      </c>
      <c r="J72" s="101">
        <v>55200</v>
      </c>
      <c r="K72" s="101">
        <v>32500</v>
      </c>
      <c r="L72" s="101">
        <v>101200</v>
      </c>
      <c r="M72" s="123">
        <v>101200</v>
      </c>
      <c r="N72" s="131">
        <v>2</v>
      </c>
      <c r="O72" s="102">
        <v>44677.35</v>
      </c>
      <c r="P72" s="103">
        <v>56522.65</v>
      </c>
    </row>
    <row r="73" spans="1:16" ht="117">
      <c r="A73" s="94" t="s">
        <v>254</v>
      </c>
      <c r="B73" s="95">
        <v>48334</v>
      </c>
      <c r="C73" s="141" t="s">
        <v>562</v>
      </c>
      <c r="D73" s="105" t="s">
        <v>563</v>
      </c>
      <c r="E73" s="95" t="s">
        <v>733</v>
      </c>
      <c r="F73" s="141" t="s">
        <v>505</v>
      </c>
      <c r="G73" s="98" t="s">
        <v>249</v>
      </c>
      <c r="H73" s="139" t="s">
        <v>734</v>
      </c>
      <c r="I73" s="101">
        <v>32065.44</v>
      </c>
      <c r="J73" s="101">
        <v>55200</v>
      </c>
      <c r="K73" s="101">
        <v>5400</v>
      </c>
      <c r="L73" s="101">
        <v>92665.44</v>
      </c>
      <c r="M73" s="123">
        <v>92665.44</v>
      </c>
      <c r="N73" s="131">
        <v>2</v>
      </c>
      <c r="O73" s="102">
        <v>19611.16</v>
      </c>
      <c r="P73" s="103">
        <v>73054.28</v>
      </c>
    </row>
    <row r="74" spans="1:16" ht="117">
      <c r="A74" s="94" t="s">
        <v>259</v>
      </c>
      <c r="B74" s="95">
        <v>48345</v>
      </c>
      <c r="C74" s="141" t="s">
        <v>562</v>
      </c>
      <c r="D74" s="105" t="s">
        <v>563</v>
      </c>
      <c r="E74" s="95" t="s">
        <v>735</v>
      </c>
      <c r="F74" s="141" t="s">
        <v>505</v>
      </c>
      <c r="G74" s="98" t="s">
        <v>249</v>
      </c>
      <c r="H74" s="139" t="s">
        <v>736</v>
      </c>
      <c r="I74" s="101">
        <v>19455.5</v>
      </c>
      <c r="J74" s="101">
        <v>55200</v>
      </c>
      <c r="K74" s="101">
        <v>10006</v>
      </c>
      <c r="L74" s="101">
        <v>84661.5</v>
      </c>
      <c r="M74" s="123">
        <v>84661.5</v>
      </c>
      <c r="N74" s="131">
        <v>3</v>
      </c>
      <c r="O74" s="102">
        <v>26443.55</v>
      </c>
      <c r="P74" s="103">
        <v>58217.95</v>
      </c>
    </row>
    <row r="75" spans="1:16" ht="117">
      <c r="A75" s="94" t="s">
        <v>261</v>
      </c>
      <c r="B75" s="95">
        <v>48358</v>
      </c>
      <c r="C75" s="141" t="s">
        <v>562</v>
      </c>
      <c r="D75" s="105" t="s">
        <v>563</v>
      </c>
      <c r="E75" s="95" t="s">
        <v>737</v>
      </c>
      <c r="F75" s="141" t="s">
        <v>505</v>
      </c>
      <c r="G75" s="98" t="s">
        <v>249</v>
      </c>
      <c r="H75" s="139" t="s">
        <v>738</v>
      </c>
      <c r="I75" s="101">
        <v>414850</v>
      </c>
      <c r="J75" s="101">
        <v>319200</v>
      </c>
      <c r="K75" s="101">
        <v>492000</v>
      </c>
      <c r="L75" s="101">
        <v>1226050</v>
      </c>
      <c r="M75" s="123">
        <v>1226050</v>
      </c>
      <c r="N75" s="131">
        <v>6</v>
      </c>
      <c r="O75" s="102">
        <v>635761.38</v>
      </c>
      <c r="P75" s="103">
        <v>590288.62</v>
      </c>
    </row>
    <row r="76" spans="1:16" ht="117">
      <c r="A76" s="94" t="s">
        <v>266</v>
      </c>
      <c r="B76" s="95">
        <v>48381</v>
      </c>
      <c r="C76" s="141" t="s">
        <v>562</v>
      </c>
      <c r="D76" s="105" t="s">
        <v>563</v>
      </c>
      <c r="E76" s="95" t="s">
        <v>739</v>
      </c>
      <c r="F76" s="141" t="s">
        <v>505</v>
      </c>
      <c r="G76" s="98" t="s">
        <v>249</v>
      </c>
      <c r="H76" s="139" t="s">
        <v>740</v>
      </c>
      <c r="I76" s="101">
        <v>15183.5</v>
      </c>
      <c r="J76" s="101">
        <v>55200</v>
      </c>
      <c r="K76" s="101">
        <v>35604</v>
      </c>
      <c r="L76" s="101">
        <v>105987.5</v>
      </c>
      <c r="M76" s="123">
        <v>105987.5</v>
      </c>
      <c r="N76" s="131">
        <v>2</v>
      </c>
      <c r="O76" s="102">
        <v>47004</v>
      </c>
      <c r="P76" s="103">
        <v>58983.5</v>
      </c>
    </row>
    <row r="77" spans="1:16" ht="117">
      <c r="A77" s="104" t="s">
        <v>281</v>
      </c>
      <c r="B77" s="106">
        <v>48776</v>
      </c>
      <c r="C77" s="147" t="s">
        <v>562</v>
      </c>
      <c r="D77" s="105" t="s">
        <v>563</v>
      </c>
      <c r="E77" s="106" t="s">
        <v>741</v>
      </c>
      <c r="F77" s="154" t="s">
        <v>493</v>
      </c>
      <c r="G77" s="106" t="s">
        <v>80</v>
      </c>
      <c r="H77" s="147" t="s">
        <v>742</v>
      </c>
      <c r="I77" s="108">
        <v>6008</v>
      </c>
      <c r="J77" s="108">
        <v>23600</v>
      </c>
      <c r="K77" s="108"/>
      <c r="L77" s="108">
        <v>29608</v>
      </c>
      <c r="M77" s="108">
        <v>29608</v>
      </c>
      <c r="N77" s="155">
        <v>5</v>
      </c>
      <c r="O77" s="156">
        <v>29608</v>
      </c>
      <c r="P77" s="157">
        <v>0</v>
      </c>
    </row>
    <row r="78" spans="1:16" ht="12.75">
      <c r="A78" s="158"/>
      <c r="B78" s="158"/>
      <c r="C78" s="159"/>
      <c r="D78" s="158"/>
      <c r="E78" s="158"/>
      <c r="F78" s="159"/>
      <c r="G78" s="158"/>
      <c r="H78" s="159"/>
      <c r="I78" s="160">
        <v>3616130.0500000003</v>
      </c>
      <c r="J78" s="160">
        <v>3857700</v>
      </c>
      <c r="K78" s="160">
        <v>1755494.39</v>
      </c>
      <c r="L78" s="160">
        <v>9229324.440000001</v>
      </c>
      <c r="M78" s="160">
        <v>9229324.440000001</v>
      </c>
      <c r="N78" s="160">
        <v>625</v>
      </c>
      <c r="O78" s="160">
        <v>8225305.4399999995</v>
      </c>
      <c r="P78" s="160">
        <v>1004019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56"/>
  <sheetViews>
    <sheetView zoomScale="175" zoomScaleNormal="175" zoomScalePageLayoutView="0" workbookViewId="0" topLeftCell="A1">
      <selection activeCell="H33" sqref="H33"/>
    </sheetView>
  </sheetViews>
  <sheetFormatPr defaultColWidth="9.140625" defaultRowHeight="12.75"/>
  <sheetData>
    <row r="1" spans="1:4" ht="13.5">
      <c r="A1" s="2" t="s">
        <v>12</v>
      </c>
      <c r="B1" s="3" t="s">
        <v>21</v>
      </c>
      <c r="C1" s="4" t="s">
        <v>18</v>
      </c>
      <c r="D1" s="3" t="s">
        <v>21</v>
      </c>
    </row>
    <row r="2" spans="1:4" ht="13.5">
      <c r="A2" s="2" t="s">
        <v>12</v>
      </c>
      <c r="B2" s="3" t="s">
        <v>22</v>
      </c>
      <c r="C2" s="4" t="s">
        <v>18</v>
      </c>
      <c r="D2" s="6" t="s">
        <v>22</v>
      </c>
    </row>
    <row r="3" spans="1:4" ht="13.5">
      <c r="A3" s="2" t="s">
        <v>12</v>
      </c>
      <c r="B3" s="3" t="s">
        <v>23</v>
      </c>
      <c r="C3" s="4" t="s">
        <v>18</v>
      </c>
      <c r="D3" s="8" t="s">
        <v>23</v>
      </c>
    </row>
    <row r="4" spans="1:4" ht="13.5">
      <c r="A4" s="2" t="s">
        <v>12</v>
      </c>
      <c r="B4" s="3" t="s">
        <v>24</v>
      </c>
      <c r="C4" s="4" t="s">
        <v>18</v>
      </c>
      <c r="D4" s="7" t="s">
        <v>24</v>
      </c>
    </row>
    <row r="5" spans="1:4" ht="13.5">
      <c r="A5" s="2" t="s">
        <v>12</v>
      </c>
      <c r="B5" s="3" t="s">
        <v>25</v>
      </c>
      <c r="C5" s="4" t="s">
        <v>18</v>
      </c>
      <c r="D5" s="3" t="s">
        <v>25</v>
      </c>
    </row>
    <row r="6" spans="1:4" ht="13.5">
      <c r="A6" s="2" t="s">
        <v>12</v>
      </c>
      <c r="B6" s="3" t="s">
        <v>26</v>
      </c>
      <c r="C6" s="4" t="s">
        <v>18</v>
      </c>
      <c r="D6" s="3" t="s">
        <v>26</v>
      </c>
    </row>
    <row r="7" spans="1:4" ht="13.5">
      <c r="A7" s="2" t="s">
        <v>12</v>
      </c>
      <c r="B7" s="3" t="s">
        <v>27</v>
      </c>
      <c r="C7" s="4" t="s">
        <v>18</v>
      </c>
      <c r="D7" s="3" t="s">
        <v>27</v>
      </c>
    </row>
    <row r="8" spans="1:4" ht="13.5">
      <c r="A8" s="2" t="s">
        <v>12</v>
      </c>
      <c r="B8" s="3" t="s">
        <v>83</v>
      </c>
      <c r="C8" s="4" t="s">
        <v>18</v>
      </c>
      <c r="D8" s="3" t="s">
        <v>83</v>
      </c>
    </row>
    <row r="9" spans="1:4" ht="13.5">
      <c r="A9" s="2" t="s">
        <v>12</v>
      </c>
      <c r="B9" s="3" t="s">
        <v>47</v>
      </c>
      <c r="C9" s="4" t="s">
        <v>18</v>
      </c>
      <c r="D9" s="3" t="s">
        <v>47</v>
      </c>
    </row>
    <row r="10" spans="1:4" ht="13.5">
      <c r="A10" s="2" t="s">
        <v>12</v>
      </c>
      <c r="B10" s="3" t="s">
        <v>51</v>
      </c>
      <c r="C10" s="4" t="s">
        <v>18</v>
      </c>
      <c r="D10" s="3" t="s">
        <v>51</v>
      </c>
    </row>
    <row r="11" spans="1:4" ht="13.5">
      <c r="A11" s="2" t="s">
        <v>12</v>
      </c>
      <c r="B11" s="3" t="s">
        <v>65</v>
      </c>
      <c r="C11" s="4" t="s">
        <v>18</v>
      </c>
      <c r="D11" s="3" t="s">
        <v>65</v>
      </c>
    </row>
    <row r="12" spans="1:4" ht="13.5">
      <c r="A12" s="2" t="s">
        <v>12</v>
      </c>
      <c r="B12" s="3" t="s">
        <v>69</v>
      </c>
      <c r="C12" s="4" t="s">
        <v>18</v>
      </c>
      <c r="D12" s="3" t="s">
        <v>69</v>
      </c>
    </row>
    <row r="13" spans="1:4" ht="13.5">
      <c r="A13" s="2" t="s">
        <v>12</v>
      </c>
      <c r="B13" s="3" t="s">
        <v>71</v>
      </c>
      <c r="C13" s="4" t="s">
        <v>18</v>
      </c>
      <c r="D13" s="3" t="s">
        <v>71</v>
      </c>
    </row>
    <row r="14" spans="1:4" ht="13.5">
      <c r="A14" s="2" t="s">
        <v>12</v>
      </c>
      <c r="B14" s="3" t="s">
        <v>75</v>
      </c>
      <c r="C14" s="4" t="s">
        <v>18</v>
      </c>
      <c r="D14" s="3" t="s">
        <v>75</v>
      </c>
    </row>
    <row r="15" spans="1:4" ht="13.5">
      <c r="A15" s="2" t="s">
        <v>12</v>
      </c>
      <c r="B15" s="3" t="s">
        <v>78</v>
      </c>
      <c r="C15" s="4" t="s">
        <v>18</v>
      </c>
      <c r="D15" s="3" t="s">
        <v>78</v>
      </c>
    </row>
    <row r="16" spans="1:4" ht="13.5">
      <c r="A16" s="2" t="s">
        <v>55</v>
      </c>
      <c r="B16" s="3" t="s">
        <v>56</v>
      </c>
      <c r="C16" s="4" t="s">
        <v>18</v>
      </c>
      <c r="D16" s="3" t="s">
        <v>56</v>
      </c>
    </row>
    <row r="17" spans="1:4" ht="13.5">
      <c r="A17" s="2" t="s">
        <v>12</v>
      </c>
      <c r="B17" s="3" t="s">
        <v>60</v>
      </c>
      <c r="C17" s="4" t="s">
        <v>18</v>
      </c>
      <c r="D17" s="3" t="s">
        <v>60</v>
      </c>
    </row>
    <row r="18" spans="1:4" ht="13.5">
      <c r="A18" s="2" t="s">
        <v>12</v>
      </c>
      <c r="B18" s="3" t="s">
        <v>87</v>
      </c>
      <c r="C18" s="4" t="s">
        <v>18</v>
      </c>
      <c r="D18" s="3" t="s">
        <v>87</v>
      </c>
    </row>
    <row r="19" spans="1:4" ht="13.5">
      <c r="A19" s="2" t="s">
        <v>12</v>
      </c>
      <c r="B19" s="3" t="s">
        <v>84</v>
      </c>
      <c r="C19" s="4" t="s">
        <v>18</v>
      </c>
      <c r="D19" s="3" t="s">
        <v>84</v>
      </c>
    </row>
    <row r="20" spans="1:4" ht="13.5">
      <c r="A20" s="2" t="s">
        <v>12</v>
      </c>
      <c r="B20" s="3" t="s">
        <v>95</v>
      </c>
      <c r="C20" s="4" t="s">
        <v>18</v>
      </c>
      <c r="D20" s="3" t="s">
        <v>95</v>
      </c>
    </row>
    <row r="21" spans="1:4" ht="13.5">
      <c r="A21" s="2" t="s">
        <v>12</v>
      </c>
      <c r="B21" s="3" t="s">
        <v>99</v>
      </c>
      <c r="C21" s="4" t="s">
        <v>18</v>
      </c>
      <c r="D21" s="3" t="s">
        <v>99</v>
      </c>
    </row>
    <row r="22" spans="1:4" ht="13.5">
      <c r="A22" s="2" t="s">
        <v>12</v>
      </c>
      <c r="B22" s="3" t="s">
        <v>102</v>
      </c>
      <c r="C22" s="4" t="s">
        <v>18</v>
      </c>
      <c r="D22" s="3" t="s">
        <v>102</v>
      </c>
    </row>
    <row r="23" spans="1:4" ht="13.5">
      <c r="A23" s="2" t="s">
        <v>12</v>
      </c>
      <c r="B23" s="3" t="s">
        <v>105</v>
      </c>
      <c r="C23" s="4" t="s">
        <v>18</v>
      </c>
      <c r="D23" s="3" t="s">
        <v>105</v>
      </c>
    </row>
    <row r="24" spans="1:4" ht="13.5">
      <c r="A24" s="2" t="s">
        <v>12</v>
      </c>
      <c r="B24" s="3" t="s">
        <v>109</v>
      </c>
      <c r="C24" s="4" t="s">
        <v>18</v>
      </c>
      <c r="D24" s="3" t="s">
        <v>109</v>
      </c>
    </row>
    <row r="25" spans="1:4" ht="13.5">
      <c r="A25" s="2" t="s">
        <v>12</v>
      </c>
      <c r="B25" s="3" t="s">
        <v>112</v>
      </c>
      <c r="C25" s="4" t="s">
        <v>18</v>
      </c>
      <c r="D25" s="3" t="s">
        <v>112</v>
      </c>
    </row>
    <row r="26" spans="1:4" ht="13.5">
      <c r="A26" s="2" t="s">
        <v>12</v>
      </c>
      <c r="B26" s="3" t="s">
        <v>142</v>
      </c>
      <c r="C26" s="4" t="s">
        <v>18</v>
      </c>
      <c r="D26" s="3" t="s">
        <v>142</v>
      </c>
    </row>
    <row r="27" spans="1:4" ht="13.5">
      <c r="A27" s="2" t="s">
        <v>12</v>
      </c>
      <c r="B27" s="3" t="s">
        <v>146</v>
      </c>
      <c r="C27" s="4" t="s">
        <v>18</v>
      </c>
      <c r="D27" s="3" t="s">
        <v>146</v>
      </c>
    </row>
    <row r="28" spans="1:4" ht="13.5">
      <c r="A28" s="2" t="s">
        <v>12</v>
      </c>
      <c r="B28" s="3" t="s">
        <v>149</v>
      </c>
      <c r="C28" s="4" t="s">
        <v>18</v>
      </c>
      <c r="D28" s="3" t="s">
        <v>149</v>
      </c>
    </row>
    <row r="29" spans="1:4" ht="13.5">
      <c r="A29" s="2" t="s">
        <v>12</v>
      </c>
      <c r="B29" s="3" t="s">
        <v>151</v>
      </c>
      <c r="C29" s="11"/>
      <c r="D29" s="12"/>
    </row>
    <row r="30" spans="1:4" ht="13.5">
      <c r="A30" s="2" t="s">
        <v>12</v>
      </c>
      <c r="B30" s="3" t="s">
        <v>154</v>
      </c>
      <c r="C30" s="4" t="s">
        <v>18</v>
      </c>
      <c r="D30" s="3" t="s">
        <v>154</v>
      </c>
    </row>
    <row r="31" spans="1:4" ht="13.5">
      <c r="A31" s="2" t="s">
        <v>12</v>
      </c>
      <c r="B31" s="3" t="s">
        <v>157</v>
      </c>
      <c r="C31" s="4" t="s">
        <v>18</v>
      </c>
      <c r="D31" s="8" t="s">
        <v>157</v>
      </c>
    </row>
    <row r="32" spans="1:4" ht="13.5">
      <c r="A32" s="2" t="s">
        <v>12</v>
      </c>
      <c r="B32" s="3" t="s">
        <v>160</v>
      </c>
      <c r="C32" s="4" t="s">
        <v>18</v>
      </c>
      <c r="D32" s="3" t="s">
        <v>160</v>
      </c>
    </row>
    <row r="33" spans="1:4" ht="13.5">
      <c r="A33" s="2" t="s">
        <v>12</v>
      </c>
      <c r="B33" s="3" t="s">
        <v>163</v>
      </c>
      <c r="C33" s="4" t="s">
        <v>18</v>
      </c>
      <c r="D33" s="3" t="s">
        <v>163</v>
      </c>
    </row>
    <row r="34" spans="1:4" ht="13.5">
      <c r="A34" s="2" t="s">
        <v>12</v>
      </c>
      <c r="B34" s="3" t="s">
        <v>166</v>
      </c>
      <c r="C34" s="4" t="s">
        <v>18</v>
      </c>
      <c r="D34" s="3" t="s">
        <v>166</v>
      </c>
    </row>
    <row r="35" spans="1:4" ht="13.5">
      <c r="A35" s="2" t="s">
        <v>12</v>
      </c>
      <c r="B35" s="3" t="s">
        <v>169</v>
      </c>
      <c r="C35" s="4" t="s">
        <v>18</v>
      </c>
      <c r="D35" s="3" t="s">
        <v>169</v>
      </c>
    </row>
    <row r="36" spans="1:4" ht="13.5">
      <c r="A36" s="2" t="s">
        <v>12</v>
      </c>
      <c r="B36" s="3" t="s">
        <v>172</v>
      </c>
      <c r="C36" s="4" t="s">
        <v>18</v>
      </c>
      <c r="D36" s="3" t="s">
        <v>172</v>
      </c>
    </row>
    <row r="37" spans="1:4" ht="13.5">
      <c r="A37" s="2" t="s">
        <v>12</v>
      </c>
      <c r="B37" s="3" t="s">
        <v>175</v>
      </c>
      <c r="C37" s="4" t="s">
        <v>18</v>
      </c>
      <c r="D37" s="3" t="s">
        <v>175</v>
      </c>
    </row>
    <row r="38" spans="1:4" ht="13.5">
      <c r="A38" s="2" t="s">
        <v>12</v>
      </c>
      <c r="B38" s="3" t="s">
        <v>177</v>
      </c>
      <c r="C38" s="4" t="s">
        <v>18</v>
      </c>
      <c r="D38" s="3" t="s">
        <v>177</v>
      </c>
    </row>
    <row r="39" spans="1:4" ht="13.5">
      <c r="A39" s="2" t="s">
        <v>12</v>
      </c>
      <c r="B39" s="3" t="s">
        <v>179</v>
      </c>
      <c r="C39" s="4" t="s">
        <v>18</v>
      </c>
      <c r="D39" s="6" t="s">
        <v>179</v>
      </c>
    </row>
    <row r="40" spans="1:4" ht="13.5">
      <c r="A40" s="2" t="s">
        <v>12</v>
      </c>
      <c r="B40" s="3" t="s">
        <v>182</v>
      </c>
      <c r="C40" s="4" t="s">
        <v>18</v>
      </c>
      <c r="D40" s="3" t="s">
        <v>182</v>
      </c>
    </row>
    <row r="41" spans="1:4" ht="13.5">
      <c r="A41" s="2" t="s">
        <v>12</v>
      </c>
      <c r="B41" s="3" t="s">
        <v>184</v>
      </c>
      <c r="C41" s="4" t="s">
        <v>18</v>
      </c>
      <c r="D41" s="7" t="s">
        <v>184</v>
      </c>
    </row>
    <row r="42" spans="1:4" ht="13.5">
      <c r="A42" s="2" t="s">
        <v>12</v>
      </c>
      <c r="B42" s="3" t="s">
        <v>186</v>
      </c>
      <c r="C42" s="4" t="s">
        <v>18</v>
      </c>
      <c r="D42" s="8" t="s">
        <v>186</v>
      </c>
    </row>
    <row r="43" spans="1:4" ht="13.5">
      <c r="A43" s="2" t="s">
        <v>12</v>
      </c>
      <c r="B43" s="3" t="s">
        <v>189</v>
      </c>
      <c r="C43" s="4" t="s">
        <v>18</v>
      </c>
      <c r="D43" s="8" t="s">
        <v>189</v>
      </c>
    </row>
    <row r="44" spans="1:4" ht="13.5">
      <c r="A44" s="2" t="s">
        <v>12</v>
      </c>
      <c r="B44" s="3" t="s">
        <v>192</v>
      </c>
      <c r="C44" s="4" t="s">
        <v>18</v>
      </c>
      <c r="D44" s="8" t="s">
        <v>192</v>
      </c>
    </row>
    <row r="45" spans="1:4" ht="13.5">
      <c r="A45" s="2" t="s">
        <v>12</v>
      </c>
      <c r="B45" s="3" t="s">
        <v>195</v>
      </c>
      <c r="C45" s="4" t="s">
        <v>18</v>
      </c>
      <c r="D45" s="8" t="s">
        <v>195</v>
      </c>
    </row>
    <row r="46" spans="1:4" ht="13.5">
      <c r="A46" s="2" t="s">
        <v>12</v>
      </c>
      <c r="B46" s="3" t="s">
        <v>198</v>
      </c>
      <c r="C46" s="4" t="s">
        <v>18</v>
      </c>
      <c r="D46" s="3" t="s">
        <v>198</v>
      </c>
    </row>
    <row r="47" spans="1:4" ht="13.5">
      <c r="A47" s="2" t="s">
        <v>12</v>
      </c>
      <c r="B47" s="3" t="s">
        <v>201</v>
      </c>
      <c r="C47" s="4" t="s">
        <v>18</v>
      </c>
      <c r="D47" s="8" t="s">
        <v>201</v>
      </c>
    </row>
    <row r="48" spans="1:4" ht="13.5">
      <c r="A48" s="2" t="s">
        <v>12</v>
      </c>
      <c r="B48" s="3" t="s">
        <v>203</v>
      </c>
      <c r="C48" s="4" t="s">
        <v>18</v>
      </c>
      <c r="D48" s="8" t="s">
        <v>203</v>
      </c>
    </row>
    <row r="49" spans="1:4" ht="13.5">
      <c r="A49" s="2" t="s">
        <v>12</v>
      </c>
      <c r="B49" s="3" t="s">
        <v>206</v>
      </c>
      <c r="C49" s="4" t="s">
        <v>18</v>
      </c>
      <c r="D49" s="8" t="s">
        <v>206</v>
      </c>
    </row>
    <row r="50" spans="1:4" ht="13.5">
      <c r="A50" s="2" t="s">
        <v>12</v>
      </c>
      <c r="B50" s="3" t="s">
        <v>209</v>
      </c>
      <c r="C50" s="4" t="s">
        <v>18</v>
      </c>
      <c r="D50" s="8" t="s">
        <v>209</v>
      </c>
    </row>
    <row r="51" spans="1:4" ht="13.5">
      <c r="A51" s="2" t="s">
        <v>12</v>
      </c>
      <c r="B51" s="3" t="s">
        <v>211</v>
      </c>
      <c r="C51" s="4" t="s">
        <v>18</v>
      </c>
      <c r="D51" s="8" t="s">
        <v>211</v>
      </c>
    </row>
    <row r="52" spans="1:4" ht="13.5">
      <c r="A52" s="2" t="s">
        <v>12</v>
      </c>
      <c r="B52" s="3" t="s">
        <v>214</v>
      </c>
      <c r="C52" s="4" t="s">
        <v>18</v>
      </c>
      <c r="D52" s="8" t="s">
        <v>214</v>
      </c>
    </row>
    <row r="53" spans="1:4" ht="13.5">
      <c r="A53" s="2" t="s">
        <v>12</v>
      </c>
      <c r="B53" s="3" t="s">
        <v>217</v>
      </c>
      <c r="C53" s="4" t="s">
        <v>18</v>
      </c>
      <c r="D53" s="8" t="s">
        <v>217</v>
      </c>
    </row>
    <row r="54" spans="1:4" ht="13.5">
      <c r="A54" s="2" t="s">
        <v>12</v>
      </c>
      <c r="B54" s="3" t="s">
        <v>220</v>
      </c>
      <c r="C54" s="4" t="s">
        <v>18</v>
      </c>
      <c r="D54" s="8" t="s">
        <v>220</v>
      </c>
    </row>
    <row r="55" spans="1:4" ht="13.5">
      <c r="A55" s="2" t="s">
        <v>12</v>
      </c>
      <c r="B55" s="3" t="s">
        <v>223</v>
      </c>
      <c r="C55" s="4" t="s">
        <v>18</v>
      </c>
      <c r="D55" s="3" t="s">
        <v>223</v>
      </c>
    </row>
    <row r="56" spans="1:4" ht="13.5">
      <c r="A56" s="2" t="s">
        <v>12</v>
      </c>
      <c r="B56" s="3" t="s">
        <v>226</v>
      </c>
      <c r="C56" s="4" t="s">
        <v>18</v>
      </c>
      <c r="D56" s="8" t="s">
        <v>226</v>
      </c>
    </row>
    <row r="57" spans="1:4" ht="13.5">
      <c r="A57" s="2" t="s">
        <v>12</v>
      </c>
      <c r="B57" s="3" t="s">
        <v>229</v>
      </c>
      <c r="C57" s="4" t="s">
        <v>18</v>
      </c>
      <c r="D57" s="3" t="s">
        <v>229</v>
      </c>
    </row>
    <row r="58" spans="1:4" ht="13.5">
      <c r="A58" s="2" t="s">
        <v>12</v>
      </c>
      <c r="B58" s="3" t="s">
        <v>232</v>
      </c>
      <c r="C58" s="4" t="s">
        <v>18</v>
      </c>
      <c r="D58" s="8" t="s">
        <v>232</v>
      </c>
    </row>
    <row r="59" spans="1:4" ht="13.5">
      <c r="A59" s="2" t="s">
        <v>12</v>
      </c>
      <c r="B59" s="3" t="s">
        <v>235</v>
      </c>
      <c r="C59" s="4" t="s">
        <v>18</v>
      </c>
      <c r="D59" s="3" t="s">
        <v>235</v>
      </c>
    </row>
    <row r="60" spans="1:4" ht="13.5">
      <c r="A60" s="2" t="s">
        <v>12</v>
      </c>
      <c r="B60" s="3" t="s">
        <v>237</v>
      </c>
      <c r="C60" s="4" t="s">
        <v>18</v>
      </c>
      <c r="D60" s="3" t="s">
        <v>237</v>
      </c>
    </row>
    <row r="61" spans="1:4" ht="13.5">
      <c r="A61" s="2" t="s">
        <v>12</v>
      </c>
      <c r="B61" s="3" t="s">
        <v>240</v>
      </c>
      <c r="C61" s="4" t="s">
        <v>18</v>
      </c>
      <c r="D61" s="3" t="s">
        <v>240</v>
      </c>
    </row>
    <row r="62" spans="1:4" ht="13.5">
      <c r="A62" s="2" t="s">
        <v>12</v>
      </c>
      <c r="B62" s="3" t="s">
        <v>243</v>
      </c>
      <c r="C62" s="4" t="s">
        <v>18</v>
      </c>
      <c r="D62" s="3" t="s">
        <v>243</v>
      </c>
    </row>
    <row r="63" spans="1:4" ht="13.5">
      <c r="A63" s="2" t="s">
        <v>12</v>
      </c>
      <c r="B63" s="3" t="s">
        <v>113</v>
      </c>
      <c r="C63" s="4" t="s">
        <v>18</v>
      </c>
      <c r="D63" s="3" t="s">
        <v>113</v>
      </c>
    </row>
    <row r="64" spans="1:4" ht="13.5">
      <c r="A64" s="2" t="s">
        <v>12</v>
      </c>
      <c r="B64" s="3" t="s">
        <v>117</v>
      </c>
      <c r="C64" s="4" t="s">
        <v>18</v>
      </c>
      <c r="D64" s="3" t="s">
        <v>117</v>
      </c>
    </row>
    <row r="65" spans="1:4" ht="13.5">
      <c r="A65" s="2" t="s">
        <v>12</v>
      </c>
      <c r="B65" s="3" t="s">
        <v>121</v>
      </c>
      <c r="C65" s="4" t="s">
        <v>18</v>
      </c>
      <c r="D65" s="3" t="s">
        <v>469</v>
      </c>
    </row>
    <row r="66" spans="1:4" ht="13.5">
      <c r="A66" s="2" t="s">
        <v>12</v>
      </c>
      <c r="B66" s="3" t="s">
        <v>125</v>
      </c>
      <c r="C66" s="4" t="s">
        <v>18</v>
      </c>
      <c r="D66" s="3" t="s">
        <v>125</v>
      </c>
    </row>
    <row r="67" spans="1:4" ht="13.5">
      <c r="A67" s="2" t="s">
        <v>12</v>
      </c>
      <c r="B67" s="3" t="s">
        <v>129</v>
      </c>
      <c r="C67" s="4" t="s">
        <v>18</v>
      </c>
      <c r="D67" s="3" t="s">
        <v>129</v>
      </c>
    </row>
    <row r="68" spans="1:4" ht="13.5">
      <c r="A68" s="2" t="s">
        <v>12</v>
      </c>
      <c r="B68" s="3" t="s">
        <v>133</v>
      </c>
      <c r="C68" s="4" t="s">
        <v>18</v>
      </c>
      <c r="D68" s="3" t="s">
        <v>133</v>
      </c>
    </row>
    <row r="69" spans="1:4" ht="13.5">
      <c r="A69" s="2" t="s">
        <v>12</v>
      </c>
      <c r="B69" s="3" t="s">
        <v>135</v>
      </c>
      <c r="C69" s="4" t="s">
        <v>18</v>
      </c>
      <c r="D69" s="8" t="s">
        <v>135</v>
      </c>
    </row>
    <row r="70" spans="1:4" ht="13.5">
      <c r="A70" s="2" t="s">
        <v>12</v>
      </c>
      <c r="B70" s="3" t="s">
        <v>288</v>
      </c>
      <c r="C70" s="4" t="s">
        <v>18</v>
      </c>
      <c r="D70" s="8" t="s">
        <v>470</v>
      </c>
    </row>
    <row r="71" spans="1:4" ht="13.5">
      <c r="A71" s="2" t="s">
        <v>12</v>
      </c>
      <c r="B71" s="3" t="s">
        <v>294</v>
      </c>
      <c r="C71" s="4" t="s">
        <v>18</v>
      </c>
      <c r="D71" s="8" t="s">
        <v>294</v>
      </c>
    </row>
    <row r="72" spans="1:4" ht="13.5">
      <c r="A72" s="2" t="s">
        <v>12</v>
      </c>
      <c r="B72" s="3" t="s">
        <v>246</v>
      </c>
      <c r="C72" s="4" t="s">
        <v>18</v>
      </c>
      <c r="D72" s="8" t="s">
        <v>246</v>
      </c>
    </row>
    <row r="73" spans="1:4" ht="13.5">
      <c r="A73" s="2" t="s">
        <v>12</v>
      </c>
      <c r="B73" s="3" t="s">
        <v>251</v>
      </c>
      <c r="C73" s="4" t="s">
        <v>18</v>
      </c>
      <c r="D73" s="8" t="s">
        <v>251</v>
      </c>
    </row>
    <row r="74" spans="1:4" ht="13.5">
      <c r="A74" s="2" t="s">
        <v>12</v>
      </c>
      <c r="B74" s="3" t="s">
        <v>254</v>
      </c>
      <c r="C74" s="4" t="s">
        <v>18</v>
      </c>
      <c r="D74" s="8" t="s">
        <v>254</v>
      </c>
    </row>
    <row r="75" spans="1:4" ht="13.5">
      <c r="A75" s="2" t="s">
        <v>12</v>
      </c>
      <c r="B75" s="3" t="s">
        <v>259</v>
      </c>
      <c r="C75" s="4" t="s">
        <v>18</v>
      </c>
      <c r="D75" s="8" t="s">
        <v>259</v>
      </c>
    </row>
    <row r="76" spans="1:4" ht="13.5">
      <c r="A76" s="2" t="s">
        <v>12</v>
      </c>
      <c r="B76" s="3" t="s">
        <v>261</v>
      </c>
      <c r="C76" s="4" t="s">
        <v>18</v>
      </c>
      <c r="D76" s="8" t="s">
        <v>261</v>
      </c>
    </row>
    <row r="77" spans="1:4" ht="13.5">
      <c r="A77" s="2" t="s">
        <v>12</v>
      </c>
      <c r="B77" s="3" t="s">
        <v>266</v>
      </c>
      <c r="C77" s="4" t="s">
        <v>18</v>
      </c>
      <c r="D77" s="8" t="s">
        <v>266</v>
      </c>
    </row>
    <row r="78" spans="1:4" ht="13.5">
      <c r="A78" s="2" t="s">
        <v>12</v>
      </c>
      <c r="B78" s="3" t="s">
        <v>281</v>
      </c>
      <c r="C78" s="10" t="s">
        <v>18</v>
      </c>
      <c r="D78" s="8" t="s">
        <v>281</v>
      </c>
    </row>
    <row r="79" spans="1:2" ht="13.5">
      <c r="A79" s="2" t="s">
        <v>55</v>
      </c>
      <c r="B79" s="3" t="s">
        <v>284</v>
      </c>
    </row>
    <row r="80" spans="1:2" ht="13.5">
      <c r="A80" s="2" t="s">
        <v>55</v>
      </c>
      <c r="B80" s="3" t="s">
        <v>297</v>
      </c>
    </row>
    <row r="81" spans="1:2" ht="13.5">
      <c r="A81" s="2" t="s">
        <v>12</v>
      </c>
      <c r="B81" s="3" t="s">
        <v>291</v>
      </c>
    </row>
    <row r="82" spans="1:2" ht="13.5">
      <c r="A82" s="2" t="s">
        <v>12</v>
      </c>
      <c r="B82" s="8" t="s">
        <v>312</v>
      </c>
    </row>
    <row r="83" spans="1:2" ht="13.5">
      <c r="A83" s="2" t="s">
        <v>12</v>
      </c>
      <c r="B83" s="8" t="s">
        <v>313</v>
      </c>
    </row>
    <row r="84" spans="1:2" ht="13.5">
      <c r="A84" s="2" t="s">
        <v>12</v>
      </c>
      <c r="B84" s="3" t="s">
        <v>300</v>
      </c>
    </row>
    <row r="85" spans="1:2" ht="13.5">
      <c r="A85" s="2" t="s">
        <v>12</v>
      </c>
      <c r="B85" s="8" t="s">
        <v>303</v>
      </c>
    </row>
    <row r="86" spans="1:2" ht="13.5">
      <c r="A86" s="2" t="s">
        <v>12</v>
      </c>
      <c r="B86" s="3" t="s">
        <v>306</v>
      </c>
    </row>
    <row r="87" spans="1:2" ht="13.5">
      <c r="A87" s="2" t="s">
        <v>12</v>
      </c>
      <c r="B87" s="3" t="s">
        <v>309</v>
      </c>
    </row>
    <row r="88" spans="1:2" ht="13.5">
      <c r="A88" s="2" t="s">
        <v>12</v>
      </c>
      <c r="B88" s="8" t="s">
        <v>314</v>
      </c>
    </row>
    <row r="89" spans="1:2" ht="13.5">
      <c r="A89" s="2" t="s">
        <v>12</v>
      </c>
      <c r="B89" s="8" t="s">
        <v>320</v>
      </c>
    </row>
    <row r="90" spans="1:2" ht="13.5">
      <c r="A90" s="2" t="s">
        <v>12</v>
      </c>
      <c r="B90" s="3" t="s">
        <v>317</v>
      </c>
    </row>
    <row r="91" spans="1:2" ht="13.5">
      <c r="A91" s="2" t="s">
        <v>12</v>
      </c>
      <c r="B91" s="3" t="s">
        <v>323</v>
      </c>
    </row>
    <row r="92" spans="1:2" ht="13.5">
      <c r="A92" s="2" t="s">
        <v>12</v>
      </c>
      <c r="B92" s="8" t="s">
        <v>326</v>
      </c>
    </row>
    <row r="93" spans="1:2" ht="13.5">
      <c r="A93" s="2" t="s">
        <v>12</v>
      </c>
      <c r="B93" s="8" t="s">
        <v>329</v>
      </c>
    </row>
    <row r="94" spans="1:2" ht="13.5">
      <c r="A94" s="2" t="s">
        <v>12</v>
      </c>
      <c r="B94" s="3" t="s">
        <v>331</v>
      </c>
    </row>
    <row r="95" spans="1:2" ht="13.5">
      <c r="A95" s="2" t="s">
        <v>12</v>
      </c>
      <c r="B95" s="8" t="s">
        <v>334</v>
      </c>
    </row>
    <row r="96" spans="1:2" ht="13.5">
      <c r="A96" s="2" t="s">
        <v>12</v>
      </c>
      <c r="B96" s="3" t="s">
        <v>351</v>
      </c>
    </row>
    <row r="97" spans="1:2" ht="13.5">
      <c r="A97" s="2" t="s">
        <v>12</v>
      </c>
      <c r="B97" s="3" t="s">
        <v>355</v>
      </c>
    </row>
    <row r="98" spans="1:2" ht="13.5">
      <c r="A98" s="2" t="s">
        <v>12</v>
      </c>
      <c r="B98" s="3" t="s">
        <v>339</v>
      </c>
    </row>
    <row r="99" spans="1:2" ht="13.5">
      <c r="A99" s="2" t="s">
        <v>12</v>
      </c>
      <c r="B99" s="3" t="s">
        <v>341</v>
      </c>
    </row>
    <row r="100" spans="1:2" ht="13.5">
      <c r="A100" s="2" t="s">
        <v>12</v>
      </c>
      <c r="B100" s="3" t="s">
        <v>344</v>
      </c>
    </row>
    <row r="101" spans="1:2" ht="13.5">
      <c r="A101" s="2" t="s">
        <v>12</v>
      </c>
      <c r="B101" s="8" t="s">
        <v>346</v>
      </c>
    </row>
    <row r="102" spans="1:2" ht="13.5">
      <c r="A102" s="2" t="s">
        <v>12</v>
      </c>
      <c r="B102" s="3" t="s">
        <v>358</v>
      </c>
    </row>
    <row r="103" spans="1:2" ht="13.5">
      <c r="A103" s="2" t="s">
        <v>12</v>
      </c>
      <c r="B103" s="3" t="s">
        <v>360</v>
      </c>
    </row>
    <row r="104" spans="1:2" ht="13.5">
      <c r="A104" s="2" t="s">
        <v>12</v>
      </c>
      <c r="B104" s="8" t="s">
        <v>363</v>
      </c>
    </row>
    <row r="105" spans="1:2" ht="13.5">
      <c r="A105" s="11"/>
      <c r="B105" s="12"/>
    </row>
    <row r="106" spans="1:2" ht="13.5">
      <c r="A106" s="2" t="s">
        <v>12</v>
      </c>
      <c r="B106" s="8" t="s">
        <v>366</v>
      </c>
    </row>
    <row r="107" spans="1:2" ht="13.5">
      <c r="A107" s="2" t="s">
        <v>12</v>
      </c>
      <c r="B107" s="8" t="s">
        <v>368</v>
      </c>
    </row>
    <row r="108" spans="1:2" ht="13.5">
      <c r="A108" s="2" t="s">
        <v>12</v>
      </c>
      <c r="B108" s="3" t="s">
        <v>371</v>
      </c>
    </row>
    <row r="109" spans="1:2" ht="13.5">
      <c r="A109" s="2" t="s">
        <v>12</v>
      </c>
      <c r="B109" s="8" t="s">
        <v>378</v>
      </c>
    </row>
    <row r="110" spans="1:2" ht="13.5">
      <c r="A110" s="2" t="s">
        <v>12</v>
      </c>
      <c r="B110" s="8" t="s">
        <v>380</v>
      </c>
    </row>
    <row r="111" spans="1:2" ht="13.5">
      <c r="A111" s="2" t="s">
        <v>12</v>
      </c>
      <c r="B111" s="3" t="s">
        <v>375</v>
      </c>
    </row>
    <row r="112" spans="1:2" ht="13.5">
      <c r="A112" s="2" t="s">
        <v>12</v>
      </c>
      <c r="B112" s="8" t="s">
        <v>348</v>
      </c>
    </row>
    <row r="113" spans="1:2" ht="13.5">
      <c r="A113" s="2" t="s">
        <v>12</v>
      </c>
      <c r="B113" s="3" t="s">
        <v>373</v>
      </c>
    </row>
    <row r="114" spans="1:2" ht="13.5">
      <c r="A114" s="2" t="s">
        <v>12</v>
      </c>
      <c r="B114" s="3" t="s">
        <v>338</v>
      </c>
    </row>
    <row r="115" spans="1:2" ht="13.5">
      <c r="A115" s="2" t="s">
        <v>12</v>
      </c>
      <c r="B115" s="3" t="s">
        <v>384</v>
      </c>
    </row>
    <row r="116" spans="1:2" ht="13.5">
      <c r="A116" s="2" t="s">
        <v>12</v>
      </c>
      <c r="B116" s="3" t="s">
        <v>387</v>
      </c>
    </row>
    <row r="117" spans="1:2" ht="13.5">
      <c r="A117" s="2" t="s">
        <v>12</v>
      </c>
      <c r="B117" s="3" t="s">
        <v>389</v>
      </c>
    </row>
    <row r="118" spans="1:2" ht="13.5">
      <c r="A118" s="2" t="s">
        <v>12</v>
      </c>
      <c r="B118" s="3" t="s">
        <v>391</v>
      </c>
    </row>
    <row r="119" spans="1:2" ht="13.5">
      <c r="A119" s="2" t="s">
        <v>12</v>
      </c>
      <c r="B119" s="3" t="s">
        <v>393</v>
      </c>
    </row>
    <row r="120" spans="1:2" ht="13.5">
      <c r="A120" s="2" t="s">
        <v>12</v>
      </c>
      <c r="B120" s="3" t="s">
        <v>395</v>
      </c>
    </row>
    <row r="121" spans="1:2" ht="13.5">
      <c r="A121" s="2" t="s">
        <v>12</v>
      </c>
      <c r="B121" s="3" t="s">
        <v>397</v>
      </c>
    </row>
    <row r="122" spans="1:2" ht="13.5">
      <c r="A122" s="2" t="s">
        <v>12</v>
      </c>
      <c r="B122" s="3" t="s">
        <v>400</v>
      </c>
    </row>
    <row r="123" spans="1:2" ht="13.5">
      <c r="A123" s="2" t="s">
        <v>12</v>
      </c>
      <c r="B123" s="3" t="s">
        <v>402</v>
      </c>
    </row>
    <row r="124" spans="1:2" ht="13.5">
      <c r="A124" s="2" t="s">
        <v>12</v>
      </c>
      <c r="B124" s="8" t="s">
        <v>404</v>
      </c>
    </row>
    <row r="125" spans="1:2" ht="13.5">
      <c r="A125" s="2" t="s">
        <v>12</v>
      </c>
      <c r="B125" s="8" t="s">
        <v>408</v>
      </c>
    </row>
    <row r="126" spans="1:2" ht="13.5">
      <c r="A126" s="2" t="s">
        <v>12</v>
      </c>
      <c r="B126" s="8" t="s">
        <v>411</v>
      </c>
    </row>
    <row r="127" spans="1:2" ht="13.5">
      <c r="A127" s="2" t="s">
        <v>12</v>
      </c>
      <c r="B127" s="8" t="s">
        <v>414</v>
      </c>
    </row>
    <row r="128" spans="1:2" ht="13.5">
      <c r="A128" s="2" t="s">
        <v>12</v>
      </c>
      <c r="B128" s="8" t="s">
        <v>417</v>
      </c>
    </row>
    <row r="129" spans="1:2" ht="13.5">
      <c r="A129" s="2" t="s">
        <v>12</v>
      </c>
      <c r="B129" s="8" t="s">
        <v>420</v>
      </c>
    </row>
    <row r="130" spans="1:2" ht="13.5">
      <c r="A130" s="2" t="s">
        <v>12</v>
      </c>
      <c r="B130" s="3" t="s">
        <v>423</v>
      </c>
    </row>
    <row r="131" spans="1:2" ht="13.5">
      <c r="A131" s="2" t="s">
        <v>12</v>
      </c>
      <c r="B131" s="8" t="s">
        <v>426</v>
      </c>
    </row>
    <row r="132" spans="1:2" ht="13.5">
      <c r="A132" s="2" t="s">
        <v>55</v>
      </c>
      <c r="B132" s="8" t="s">
        <v>429</v>
      </c>
    </row>
    <row r="133" spans="1:2" ht="13.5">
      <c r="A133" s="2" t="s">
        <v>55</v>
      </c>
      <c r="B133" s="8" t="s">
        <v>432</v>
      </c>
    </row>
    <row r="134" spans="1:2" ht="13.5">
      <c r="A134" s="2" t="s">
        <v>55</v>
      </c>
      <c r="B134" s="8" t="s">
        <v>435</v>
      </c>
    </row>
    <row r="135" spans="1:2" ht="13.5">
      <c r="A135" s="2" t="s">
        <v>55</v>
      </c>
      <c r="B135" s="8" t="s">
        <v>439</v>
      </c>
    </row>
    <row r="136" spans="1:2" ht="13.5">
      <c r="A136" s="2" t="s">
        <v>12</v>
      </c>
      <c r="B136" s="8" t="s">
        <v>443</v>
      </c>
    </row>
    <row r="137" spans="1:2" ht="13.5">
      <c r="A137" s="2" t="s">
        <v>55</v>
      </c>
      <c r="B137" s="8" t="s">
        <v>445</v>
      </c>
    </row>
    <row r="138" spans="1:2" ht="13.5">
      <c r="A138" s="2" t="s">
        <v>55</v>
      </c>
      <c r="B138" s="8" t="s">
        <v>448</v>
      </c>
    </row>
    <row r="139" spans="1:2" ht="13.5">
      <c r="A139" s="2" t="s">
        <v>12</v>
      </c>
      <c r="B139" s="8" t="s">
        <v>451</v>
      </c>
    </row>
    <row r="140" spans="1:2" ht="13.5">
      <c r="A140" s="2" t="s">
        <v>12</v>
      </c>
      <c r="B140" s="8" t="s">
        <v>454</v>
      </c>
    </row>
    <row r="141" spans="1:2" ht="13.5">
      <c r="A141" s="2" t="s">
        <v>12</v>
      </c>
      <c r="B141" s="8" t="s">
        <v>457</v>
      </c>
    </row>
    <row r="142" spans="1:2" ht="13.5">
      <c r="A142" s="2" t="s">
        <v>12</v>
      </c>
      <c r="B142" s="8" t="s">
        <v>460</v>
      </c>
    </row>
    <row r="143" spans="1:2" ht="13.5">
      <c r="A143" s="2" t="s">
        <v>12</v>
      </c>
      <c r="B143" s="8" t="s">
        <v>472</v>
      </c>
    </row>
    <row r="144" spans="1:2" ht="13.5">
      <c r="A144" s="2" t="s">
        <v>12</v>
      </c>
      <c r="B144" s="3" t="s">
        <v>475</v>
      </c>
    </row>
    <row r="145" spans="1:2" ht="13.5">
      <c r="A145" s="2" t="s">
        <v>12</v>
      </c>
      <c r="B145" s="3" t="s">
        <v>477</v>
      </c>
    </row>
    <row r="146" spans="1:2" ht="13.5">
      <c r="A146" s="2" t="s">
        <v>12</v>
      </c>
      <c r="B146" s="3" t="s">
        <v>463</v>
      </c>
    </row>
    <row r="147" spans="1:2" ht="13.5">
      <c r="A147" s="2" t="s">
        <v>12</v>
      </c>
      <c r="B147" s="8" t="s">
        <v>466</v>
      </c>
    </row>
    <row r="148" spans="1:2" ht="13.5">
      <c r="A148" s="2" t="s">
        <v>55</v>
      </c>
      <c r="B148" s="3" t="s">
        <v>480</v>
      </c>
    </row>
    <row r="149" spans="1:2" ht="13.5">
      <c r="A149" s="2" t="s">
        <v>55</v>
      </c>
      <c r="B149" s="3" t="s">
        <v>483</v>
      </c>
    </row>
    <row r="150" spans="1:2" ht="13.5">
      <c r="A150" s="2" t="s">
        <v>55</v>
      </c>
      <c r="B150" s="3" t="s">
        <v>487</v>
      </c>
    </row>
    <row r="151" spans="1:2" ht="13.5">
      <c r="A151" s="2" t="s">
        <v>55</v>
      </c>
      <c r="B151" s="3" t="s">
        <v>516</v>
      </c>
    </row>
    <row r="152" spans="1:2" ht="13.5">
      <c r="A152" s="2" t="s">
        <v>55</v>
      </c>
      <c r="B152" s="3" t="s">
        <v>491</v>
      </c>
    </row>
    <row r="153" spans="1:2" ht="13.5">
      <c r="A153" s="9" t="s">
        <v>55</v>
      </c>
      <c r="B153" s="6" t="s">
        <v>496</v>
      </c>
    </row>
    <row r="154" spans="1:2" ht="13.5">
      <c r="A154" s="2" t="s">
        <v>55</v>
      </c>
      <c r="B154" s="8" t="s">
        <v>500</v>
      </c>
    </row>
    <row r="155" spans="1:2" ht="13.5">
      <c r="A155" s="2" t="s">
        <v>12</v>
      </c>
      <c r="B155" s="8" t="s">
        <v>521</v>
      </c>
    </row>
    <row r="156" spans="1:2" ht="13.5">
      <c r="A156" s="2" t="s">
        <v>55</v>
      </c>
      <c r="B156" s="3" t="s">
        <v>520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Alessandra Carraro</dc:creator>
  <cp:keywords/>
  <dc:description/>
  <cp:lastModifiedBy>Marcelo Barao</cp:lastModifiedBy>
  <cp:lastPrinted>2018-07-25T19:13:47Z</cp:lastPrinted>
  <dcterms:created xsi:type="dcterms:W3CDTF">2014-04-04T18:07:17Z</dcterms:created>
  <dcterms:modified xsi:type="dcterms:W3CDTF">2018-07-27T17:44:40Z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